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madison\hqprofiles\WadeR\Desktop\"/>
    </mc:Choice>
  </mc:AlternateContent>
  <xr:revisionPtr revIDLastSave="0" documentId="13_ncr:1_{8F967E42-B9E3-49FC-85B9-387553FDA97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del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D18" i="2"/>
  <c r="D7" i="2"/>
  <c r="E7" i="2" s="1"/>
  <c r="E4" i="2"/>
  <c r="D30" i="2"/>
  <c r="D29" i="2"/>
  <c r="D28" i="2"/>
  <c r="D27" i="2"/>
  <c r="D26" i="2"/>
  <c r="D25" i="2"/>
  <c r="D24" i="2"/>
  <c r="D23" i="2"/>
  <c r="D22" i="2"/>
  <c r="D21" i="2"/>
  <c r="D20" i="2"/>
  <c r="D19" i="2"/>
  <c r="D17" i="2"/>
  <c r="D16" i="2"/>
  <c r="D15" i="2"/>
  <c r="D14" i="2"/>
  <c r="D13" i="2"/>
  <c r="D6" i="2"/>
  <c r="E6" i="2" s="1"/>
  <c r="D5" i="2"/>
  <c r="E5" i="2" s="1"/>
  <c r="D4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P5" i="1"/>
  <c r="O5" i="1"/>
  <c r="M6" i="1" s="1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17" i="1"/>
  <c r="B16" i="1"/>
  <c r="B15" i="1"/>
  <c r="Q5" i="1"/>
  <c r="K5" i="1" s="1"/>
  <c r="L5" i="1" s="1"/>
  <c r="J6" i="1"/>
  <c r="I5" i="1"/>
  <c r="P6" i="1"/>
  <c r="P7" i="1" s="1"/>
  <c r="P8" i="1" s="1"/>
  <c r="Q8" i="1" s="1"/>
  <c r="G6" i="1"/>
  <c r="O6" i="1"/>
  <c r="H5" i="1"/>
  <c r="C23" i="1" l="1"/>
  <c r="H6" i="1"/>
  <c r="M7" i="1"/>
  <c r="J7" i="1" s="1"/>
  <c r="Q7" i="1"/>
  <c r="I6" i="1"/>
  <c r="P9" i="1"/>
  <c r="Q9" i="1" s="1"/>
  <c r="Q6" i="1"/>
  <c r="K6" i="1" s="1"/>
  <c r="O7" i="1"/>
  <c r="M8" i="1" s="1"/>
  <c r="J8" i="1" s="1"/>
  <c r="P10" i="1" l="1"/>
  <c r="P11" i="1" s="1"/>
  <c r="L6" i="1"/>
  <c r="O8" i="1"/>
  <c r="M9" i="1" s="1"/>
  <c r="J9" i="1" s="1"/>
  <c r="H7" i="1"/>
  <c r="G7" i="1"/>
  <c r="K7" i="1"/>
  <c r="I7" i="1"/>
  <c r="Q10" i="1" l="1"/>
  <c r="L7" i="1"/>
  <c r="K8" i="1"/>
  <c r="I8" i="1"/>
  <c r="H8" i="1"/>
  <c r="G8" i="1"/>
  <c r="O9" i="1"/>
  <c r="M10" i="1" s="1"/>
  <c r="J10" i="1" s="1"/>
  <c r="Q11" i="1"/>
  <c r="P12" i="1"/>
  <c r="L8" i="1" l="1"/>
  <c r="O10" i="1"/>
  <c r="M11" i="1" s="1"/>
  <c r="J11" i="1" s="1"/>
  <c r="I9" i="1"/>
  <c r="G9" i="1"/>
  <c r="K9" i="1"/>
  <c r="H9" i="1"/>
  <c r="P13" i="1"/>
  <c r="Q12" i="1"/>
  <c r="L9" i="1" l="1"/>
  <c r="I10" i="1"/>
  <c r="G10" i="1"/>
  <c r="K10" i="1"/>
  <c r="H10" i="1"/>
  <c r="O11" i="1"/>
  <c r="M12" i="1" s="1"/>
  <c r="J12" i="1" s="1"/>
  <c r="Q13" i="1"/>
  <c r="P14" i="1"/>
  <c r="L10" i="1" l="1"/>
  <c r="K11" i="1"/>
  <c r="I11" i="1"/>
  <c r="H11" i="1"/>
  <c r="G11" i="1"/>
  <c r="O12" i="1"/>
  <c r="M13" i="1" s="1"/>
  <c r="J13" i="1" s="1"/>
  <c r="Q14" i="1"/>
  <c r="P15" i="1"/>
  <c r="L11" i="1" l="1"/>
  <c r="O13" i="1"/>
  <c r="M14" i="1" s="1"/>
  <c r="J14" i="1" s="1"/>
  <c r="G12" i="1"/>
  <c r="K12" i="1"/>
  <c r="I12" i="1"/>
  <c r="H12" i="1"/>
  <c r="P16" i="1"/>
  <c r="Q15" i="1"/>
  <c r="L12" i="1" l="1"/>
  <c r="O14" i="1"/>
  <c r="M15" i="1" s="1"/>
  <c r="J15" i="1" s="1"/>
  <c r="K13" i="1"/>
  <c r="H13" i="1"/>
  <c r="I13" i="1"/>
  <c r="G13" i="1"/>
  <c r="Q16" i="1"/>
  <c r="P17" i="1"/>
  <c r="L13" i="1" l="1"/>
  <c r="O15" i="1"/>
  <c r="M16" i="1" s="1"/>
  <c r="J16" i="1" s="1"/>
  <c r="G14" i="1"/>
  <c r="H14" i="1"/>
  <c r="K14" i="1"/>
  <c r="I14" i="1"/>
  <c r="P18" i="1"/>
  <c r="Q17" i="1"/>
  <c r="L14" i="1" l="1"/>
  <c r="H15" i="1"/>
  <c r="G15" i="1"/>
  <c r="K15" i="1"/>
  <c r="I15" i="1"/>
  <c r="O16" i="1"/>
  <c r="M17" i="1" s="1"/>
  <c r="J17" i="1" s="1"/>
  <c r="P19" i="1"/>
  <c r="Q18" i="1"/>
  <c r="L15" i="1" l="1"/>
  <c r="K16" i="1"/>
  <c r="L16" i="1" s="1"/>
  <c r="I16" i="1"/>
  <c r="H16" i="1"/>
  <c r="G16" i="1"/>
  <c r="O17" i="1"/>
  <c r="M18" i="1" s="1"/>
  <c r="J18" i="1" s="1"/>
  <c r="Q19" i="1"/>
  <c r="P20" i="1"/>
  <c r="I17" i="1" l="1"/>
  <c r="K17" i="1"/>
  <c r="L17" i="1" s="1"/>
  <c r="H17" i="1"/>
  <c r="G17" i="1"/>
  <c r="O18" i="1"/>
  <c r="M19" i="1" s="1"/>
  <c r="J19" i="1" s="1"/>
  <c r="P21" i="1"/>
  <c r="Q20" i="1"/>
  <c r="I18" i="1" l="1"/>
  <c r="K18" i="1"/>
  <c r="L18" i="1" s="1"/>
  <c r="H18" i="1"/>
  <c r="G18" i="1"/>
  <c r="O19" i="1"/>
  <c r="M20" i="1" s="1"/>
  <c r="J20" i="1" s="1"/>
  <c r="Q21" i="1"/>
  <c r="P22" i="1"/>
  <c r="K19" i="1" l="1"/>
  <c r="L19" i="1" s="1"/>
  <c r="G19" i="1"/>
  <c r="I19" i="1"/>
  <c r="H19" i="1"/>
  <c r="O20" i="1"/>
  <c r="M21" i="1" s="1"/>
  <c r="J21" i="1" s="1"/>
  <c r="Q22" i="1"/>
  <c r="P23" i="1"/>
  <c r="O21" i="1" l="1"/>
  <c r="M22" i="1" s="1"/>
  <c r="J22" i="1" s="1"/>
  <c r="G20" i="1"/>
  <c r="K20" i="1"/>
  <c r="L20" i="1" s="1"/>
  <c r="I20" i="1"/>
  <c r="H20" i="1"/>
  <c r="P24" i="1"/>
  <c r="Q23" i="1"/>
  <c r="K21" i="1" l="1"/>
  <c r="L21" i="1" s="1"/>
  <c r="H21" i="1"/>
  <c r="I21" i="1"/>
  <c r="G21" i="1"/>
  <c r="O22" i="1"/>
  <c r="M23" i="1" s="1"/>
  <c r="J23" i="1" s="1"/>
  <c r="Q24" i="1"/>
  <c r="P25" i="1"/>
  <c r="O23" i="1" l="1"/>
  <c r="M24" i="1" s="1"/>
  <c r="J24" i="1" s="1"/>
  <c r="H22" i="1"/>
  <c r="G22" i="1"/>
  <c r="K22" i="1"/>
  <c r="L22" i="1" s="1"/>
  <c r="I22" i="1"/>
  <c r="P26" i="1"/>
  <c r="Q25" i="1"/>
  <c r="H23" i="1" l="1"/>
  <c r="I23" i="1"/>
  <c r="G23" i="1"/>
  <c r="K23" i="1"/>
  <c r="L23" i="1" s="1"/>
  <c r="O24" i="1"/>
  <c r="M25" i="1" s="1"/>
  <c r="J25" i="1" s="1"/>
  <c r="P27" i="1"/>
  <c r="Q26" i="1"/>
  <c r="O25" i="1" l="1"/>
  <c r="M26" i="1" s="1"/>
  <c r="J26" i="1" s="1"/>
  <c r="K24" i="1"/>
  <c r="L24" i="1" s="1"/>
  <c r="I24" i="1"/>
  <c r="H24" i="1"/>
  <c r="G24" i="1"/>
  <c r="Q27" i="1"/>
  <c r="P28" i="1"/>
  <c r="O26" i="1" l="1"/>
  <c r="M27" i="1" s="1"/>
  <c r="J27" i="1" s="1"/>
  <c r="I25" i="1"/>
  <c r="K25" i="1"/>
  <c r="L25" i="1" s="1"/>
  <c r="H25" i="1"/>
  <c r="G25" i="1"/>
  <c r="P29" i="1"/>
  <c r="Q28" i="1"/>
  <c r="Q29" i="1" l="1"/>
  <c r="P30" i="1"/>
  <c r="O27" i="1"/>
  <c r="M28" i="1" s="1"/>
  <c r="J28" i="1" s="1"/>
  <c r="I26" i="1"/>
  <c r="H26" i="1"/>
  <c r="G26" i="1"/>
  <c r="K26" i="1"/>
  <c r="L26" i="1" s="1"/>
  <c r="P31" i="1" l="1"/>
  <c r="Q30" i="1"/>
  <c r="K27" i="1"/>
  <c r="L27" i="1" s="1"/>
  <c r="G27" i="1"/>
  <c r="I27" i="1"/>
  <c r="H27" i="1"/>
  <c r="O28" i="1"/>
  <c r="M29" i="1" s="1"/>
  <c r="J29" i="1" s="1"/>
  <c r="Q31" i="1" l="1"/>
  <c r="P32" i="1"/>
  <c r="O29" i="1"/>
  <c r="M30" i="1" s="1"/>
  <c r="J30" i="1" s="1"/>
  <c r="G28" i="1"/>
  <c r="K28" i="1"/>
  <c r="L28" i="1" s="1"/>
  <c r="I28" i="1"/>
  <c r="H28" i="1"/>
  <c r="O30" i="1" l="1"/>
  <c r="M31" i="1" s="1"/>
  <c r="J31" i="1" s="1"/>
  <c r="Q32" i="1"/>
  <c r="P33" i="1"/>
  <c r="K29" i="1"/>
  <c r="L29" i="1" s="1"/>
  <c r="I29" i="1"/>
  <c r="H29" i="1"/>
  <c r="G29" i="1"/>
  <c r="Q33" i="1" l="1"/>
  <c r="P34" i="1"/>
  <c r="O31" i="1"/>
  <c r="M32" i="1" s="1"/>
  <c r="J32" i="1" s="1"/>
  <c r="H30" i="1"/>
  <c r="G30" i="1"/>
  <c r="I30" i="1"/>
  <c r="K30" i="1"/>
  <c r="L30" i="1" s="1"/>
  <c r="O32" i="1" l="1"/>
  <c r="M33" i="1" s="1"/>
  <c r="J33" i="1" s="1"/>
  <c r="K31" i="1"/>
  <c r="L31" i="1" s="1"/>
  <c r="G31" i="1"/>
  <c r="I31" i="1"/>
  <c r="H31" i="1"/>
  <c r="P35" i="1"/>
  <c r="Q34" i="1"/>
  <c r="Q35" i="1" l="1"/>
  <c r="P36" i="1"/>
  <c r="H32" i="1"/>
  <c r="I32" i="1"/>
  <c r="G32" i="1"/>
  <c r="K32" i="1"/>
  <c r="L32" i="1" s="1"/>
  <c r="O33" i="1"/>
  <c r="M34" i="1" s="1"/>
  <c r="J34" i="1" s="1"/>
  <c r="P37" i="1" l="1"/>
  <c r="Q36" i="1"/>
  <c r="O34" i="1"/>
  <c r="M35" i="1" s="1"/>
  <c r="J35" i="1" s="1"/>
  <c r="H33" i="1"/>
  <c r="G33" i="1"/>
  <c r="I33" i="1"/>
  <c r="K33" i="1"/>
  <c r="L33" i="1" s="1"/>
  <c r="I34" i="1" l="1"/>
  <c r="H34" i="1"/>
  <c r="G34" i="1"/>
  <c r="K34" i="1"/>
  <c r="L34" i="1" s="1"/>
  <c r="O35" i="1"/>
  <c r="M36" i="1" s="1"/>
  <c r="J36" i="1" s="1"/>
  <c r="Q37" i="1"/>
  <c r="P38" i="1"/>
  <c r="O36" i="1" l="1"/>
  <c r="M37" i="1" s="1"/>
  <c r="J37" i="1" s="1"/>
  <c r="P39" i="1"/>
  <c r="Q38" i="1"/>
  <c r="H35" i="1"/>
  <c r="G35" i="1"/>
  <c r="K35" i="1"/>
  <c r="L35" i="1" s="1"/>
  <c r="I35" i="1"/>
  <c r="Q39" i="1" l="1"/>
  <c r="P40" i="1"/>
  <c r="H36" i="1"/>
  <c r="G36" i="1"/>
  <c r="I36" i="1"/>
  <c r="K36" i="1"/>
  <c r="L36" i="1" s="1"/>
  <c r="O37" i="1"/>
  <c r="M38" i="1" s="1"/>
  <c r="J38" i="1" s="1"/>
  <c r="Q40" i="1" l="1"/>
  <c r="P41" i="1"/>
  <c r="O38" i="1"/>
  <c r="M39" i="1" s="1"/>
  <c r="J39" i="1" s="1"/>
  <c r="I37" i="1"/>
  <c r="G37" i="1"/>
  <c r="H37" i="1"/>
  <c r="K37" i="1"/>
  <c r="L37" i="1" s="1"/>
  <c r="O39" i="1" l="1"/>
  <c r="M40" i="1" s="1"/>
  <c r="J40" i="1" s="1"/>
  <c r="I38" i="1"/>
  <c r="H38" i="1"/>
  <c r="G38" i="1"/>
  <c r="K38" i="1"/>
  <c r="L38" i="1" s="1"/>
  <c r="P42" i="1"/>
  <c r="Q41" i="1"/>
  <c r="P43" i="1" l="1"/>
  <c r="Q42" i="1"/>
  <c r="H39" i="1"/>
  <c r="G39" i="1"/>
  <c r="I39" i="1"/>
  <c r="K39" i="1"/>
  <c r="L39" i="1" s="1"/>
  <c r="O40" i="1"/>
  <c r="M41" i="1" s="1"/>
  <c r="J41" i="1" s="1"/>
  <c r="G40" i="1" l="1"/>
  <c r="K40" i="1"/>
  <c r="L40" i="1" s="1"/>
  <c r="H40" i="1"/>
  <c r="I40" i="1"/>
  <c r="O41" i="1"/>
  <c r="M42" i="1" s="1"/>
  <c r="J42" i="1" s="1"/>
  <c r="Q43" i="1"/>
  <c r="P44" i="1"/>
  <c r="I41" i="1" l="1"/>
  <c r="G41" i="1"/>
  <c r="K41" i="1"/>
  <c r="L41" i="1" s="1"/>
  <c r="H41" i="1"/>
  <c r="O42" i="1"/>
  <c r="M43" i="1" s="1"/>
  <c r="J43" i="1" s="1"/>
  <c r="P45" i="1"/>
  <c r="Q44" i="1"/>
  <c r="Q45" i="1" l="1"/>
  <c r="P46" i="1"/>
  <c r="O43" i="1"/>
  <c r="M44" i="1" s="1"/>
  <c r="J44" i="1" s="1"/>
  <c r="K42" i="1"/>
  <c r="L42" i="1" s="1"/>
  <c r="I42" i="1"/>
  <c r="H42" i="1"/>
  <c r="G42" i="1"/>
  <c r="H43" i="1" l="1"/>
  <c r="K43" i="1"/>
  <c r="L43" i="1" s="1"/>
  <c r="G43" i="1"/>
  <c r="I43" i="1"/>
  <c r="O44" i="1"/>
  <c r="M45" i="1" s="1"/>
  <c r="J45" i="1" s="1"/>
  <c r="Q46" i="1"/>
  <c r="P47" i="1"/>
  <c r="H44" i="1" l="1"/>
  <c r="I44" i="1"/>
  <c r="G44" i="1"/>
  <c r="K44" i="1"/>
  <c r="L44" i="1" s="1"/>
  <c r="O45" i="1"/>
  <c r="M46" i="1" s="1"/>
  <c r="J46" i="1" s="1"/>
  <c r="P48" i="1"/>
  <c r="Q47" i="1"/>
  <c r="O46" i="1" l="1"/>
  <c r="M47" i="1" s="1"/>
  <c r="J47" i="1" s="1"/>
  <c r="H45" i="1"/>
  <c r="G45" i="1"/>
  <c r="I45" i="1"/>
  <c r="K45" i="1"/>
  <c r="L45" i="1" s="1"/>
  <c r="P49" i="1"/>
  <c r="Q48" i="1"/>
  <c r="Q49" i="1" l="1"/>
  <c r="P50" i="1"/>
  <c r="G46" i="1"/>
  <c r="I46" i="1"/>
  <c r="H46" i="1"/>
  <c r="K46" i="1"/>
  <c r="L46" i="1" s="1"/>
  <c r="O47" i="1"/>
  <c r="M48" i="1" s="1"/>
  <c r="J48" i="1" s="1"/>
  <c r="P51" i="1" l="1"/>
  <c r="Q50" i="1"/>
  <c r="O48" i="1"/>
  <c r="M49" i="1" s="1"/>
  <c r="J49" i="1" s="1"/>
  <c r="I47" i="1"/>
  <c r="H47" i="1"/>
  <c r="G47" i="1"/>
  <c r="K47" i="1"/>
  <c r="L47" i="1" s="1"/>
  <c r="P52" i="1" l="1"/>
  <c r="Q51" i="1"/>
  <c r="I48" i="1"/>
  <c r="H48" i="1"/>
  <c r="G48" i="1"/>
  <c r="K48" i="1"/>
  <c r="L48" i="1" s="1"/>
  <c r="O49" i="1"/>
  <c r="P53" i="1" l="1"/>
  <c r="Q52" i="1"/>
  <c r="O50" i="1"/>
  <c r="M50" i="1"/>
  <c r="G49" i="1"/>
  <c r="K49" i="1"/>
  <c r="H49" i="1"/>
  <c r="I49" i="1"/>
  <c r="P54" i="1" l="1"/>
  <c r="Q54" i="1" s="1"/>
  <c r="Q53" i="1"/>
  <c r="J50" i="1"/>
  <c r="G50" i="1"/>
  <c r="H50" i="1"/>
  <c r="I50" i="1"/>
  <c r="K50" i="1"/>
  <c r="O51" i="1"/>
  <c r="M51" i="1"/>
  <c r="L49" i="1"/>
  <c r="M52" i="1" l="1"/>
  <c r="O52" i="1"/>
  <c r="J51" i="1"/>
  <c r="K51" i="1"/>
  <c r="I51" i="1"/>
  <c r="H51" i="1"/>
  <c r="G51" i="1"/>
  <c r="L50" i="1"/>
  <c r="M53" i="1" l="1"/>
  <c r="O53" i="1"/>
  <c r="L51" i="1"/>
  <c r="J52" i="1"/>
  <c r="G52" i="1"/>
  <c r="I52" i="1"/>
  <c r="H52" i="1"/>
  <c r="K52" i="1"/>
  <c r="L52" i="1" l="1"/>
  <c r="M54" i="1"/>
  <c r="O54" i="1"/>
  <c r="J53" i="1"/>
  <c r="G53" i="1"/>
  <c r="K53" i="1"/>
  <c r="I53" i="1"/>
  <c r="H53" i="1"/>
  <c r="J54" i="1" l="1"/>
  <c r="I54" i="1"/>
  <c r="H54" i="1"/>
  <c r="G54" i="1"/>
  <c r="K54" i="1"/>
  <c r="C24" i="1" s="1"/>
  <c r="L53" i="1"/>
  <c r="L54" i="1" s="1"/>
  <c r="C20" i="1" s="1"/>
</calcChain>
</file>

<file path=xl/sharedStrings.xml><?xml version="1.0" encoding="utf-8"?>
<sst xmlns="http://schemas.openxmlformats.org/spreadsheetml/2006/main" count="31" uniqueCount="26">
  <si>
    <t>Employee Name</t>
  </si>
  <si>
    <t>Age</t>
  </si>
  <si>
    <t>Salary</t>
  </si>
  <si>
    <t>Average Wage Increase</t>
  </si>
  <si>
    <t xml:space="preserve">   According to the ECI the average annual US wage increase for all workers was 2.6%.</t>
  </si>
  <si>
    <t>Wage</t>
  </si>
  <si>
    <t>Year</t>
  </si>
  <si>
    <t>State</t>
  </si>
  <si>
    <t>Private</t>
  </si>
  <si>
    <t>Default State Rate</t>
  </si>
  <si>
    <t>Rate</t>
  </si>
  <si>
    <t>Annual</t>
  </si>
  <si>
    <t>Cumulative</t>
  </si>
  <si>
    <t>WA Long Term Care Career Tax Modeler</t>
  </si>
  <si>
    <t>Tax</t>
  </si>
  <si>
    <t>State Tax Type to Model:</t>
  </si>
  <si>
    <t>State Tax 2021</t>
  </si>
  <si>
    <t>Expected Tax 2025</t>
  </si>
  <si>
    <t>Expected Tax 2030</t>
  </si>
  <si>
    <t>Expected Total Tax To Age 70</t>
  </si>
  <si>
    <t>Starting Monthly Tax</t>
  </si>
  <si>
    <t>Average Monthly Tax</t>
  </si>
  <si>
    <t>Steady Tax</t>
  </si>
  <si>
    <t>Slowly Rising Tax, Cap 0.8%</t>
  </si>
  <si>
    <t>Quickly Rising Tax, Cap 1.0%</t>
  </si>
  <si>
    <t>William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</si>
</sst>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_);;"/>
    <numFmt numFmtId="165" formatCode="0;;"/>
    <numFmt numFmtId="166" formatCode="0.00%;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10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/>
    <xf numFmtId="10" fontId="2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6" fontId="2" fillId="2" borderId="1" xfId="0" applyNumberFormat="1" applyFont="1" applyFill="1" applyBorder="1" applyAlignment="1" applyProtection="1">
      <alignment horizontal="center"/>
      <protection locked="0"/>
    </xf>
    <xf numFmtId="10" fontId="2" fillId="2" borderId="1" xfId="1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2" fillId="3" borderId="8" xfId="0" applyFont="1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6" fontId="2" fillId="3" borderId="9" xfId="0" applyNumberFormat="1" applyFont="1" applyFill="1" applyBorder="1"/>
    <xf numFmtId="10" fontId="0" fillId="0" borderId="0" xfId="1" applyNumberFormat="1" applyFont="1"/>
    <xf numFmtId="166" fontId="0" fillId="0" borderId="0" xfId="1" applyNumberFormat="1" applyFont="1"/>
    <xf numFmtId="8" fontId="0" fillId="0" borderId="0" xfId="0" applyNumberFormat="1"/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25" fmlaLink="Sheet2!$G$3" fmlaRange="Sheet2!$G$4:$G$6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388620</xdr:colOff>
          <xdr:row>10</xdr:row>
          <xdr:rowOff>182880</xdr:rowOff>
        </xdr:from>
        <xdr:to>
          <xdr:col>4</xdr:col>
          <xdr:colOff>464820</xdr:colOff>
          <xdr:row>12</xdr:row>
          <xdr:rowOff>22860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showGridLines="0" tabSelected="1" workbookViewId="0">
      <selection activeCell="D6" sqref="D6"/>
    </sheetView>
  </sheetViews>
  <sheetFormatPr defaultRowHeight="14.4" x14ac:dyDescent="0.3"/>
  <cols>
    <col min="1" max="1" width="22.44140625" customWidth="1"/>
    <col min="2" max="2" width="10.88671875" bestFit="1" customWidth="1"/>
    <col min="8" max="12" width="11" customWidth="1"/>
    <col min="13" max="18" width="8.6640625" hidden="1" customWidth="1"/>
  </cols>
  <sheetData>
    <row r="1" spans="1:18" ht="18" x14ac:dyDescent="0.35">
      <c r="A1" s="14" t="s">
        <v>13</v>
      </c>
    </row>
    <row r="2" spans="1:18" ht="15" thickBot="1" x14ac:dyDescent="0.35"/>
    <row r="3" spans="1:18" ht="15" thickBot="1" x14ac:dyDescent="0.35">
      <c r="A3" s="13" t="s">
        <v>0</v>
      </c>
      <c r="B3" s="30" t="s">
        <v>25</v>
      </c>
      <c r="C3" s="31"/>
      <c r="D3" s="31"/>
      <c r="E3" s="32"/>
      <c r="J3" s="33" t="s">
        <v>14</v>
      </c>
      <c r="K3" s="33"/>
      <c r="L3" s="33"/>
    </row>
    <row r="4" spans="1:18" ht="15" thickBot="1" x14ac:dyDescent="0.35">
      <c r="A4" s="13" t="s">
        <v>1</v>
      </c>
      <c r="B4" s="15">
        <v>40</v>
      </c>
      <c r="C4" s="13"/>
      <c r="D4" s="13"/>
      <c r="E4" s="13"/>
      <c r="G4" s="5" t="s">
        <v>6</v>
      </c>
      <c r="H4" s="5" t="s">
        <v>1</v>
      </c>
      <c r="I4" s="5" t="s">
        <v>5</v>
      </c>
      <c r="J4" s="5" t="s">
        <v>10</v>
      </c>
      <c r="K4" s="5" t="s">
        <v>11</v>
      </c>
      <c r="L4" s="5" t="s">
        <v>12</v>
      </c>
      <c r="N4" s="5" t="s">
        <v>6</v>
      </c>
      <c r="O4" s="5" t="s">
        <v>1</v>
      </c>
      <c r="P4" s="5" t="s">
        <v>5</v>
      </c>
      <c r="Q4" s="5" t="s">
        <v>7</v>
      </c>
      <c r="R4" s="5" t="s">
        <v>8</v>
      </c>
    </row>
    <row r="5" spans="1:18" ht="15" thickBot="1" x14ac:dyDescent="0.35">
      <c r="A5" s="13" t="s">
        <v>2</v>
      </c>
      <c r="B5" s="16">
        <v>28000</v>
      </c>
      <c r="C5" s="13"/>
      <c r="D5" s="13"/>
      <c r="E5" s="13"/>
      <c r="G5" s="3">
        <v>2021</v>
      </c>
      <c r="H5" s="3">
        <f>O5</f>
        <v>40</v>
      </c>
      <c r="I5" s="2">
        <f>P5</f>
        <v>28000</v>
      </c>
      <c r="J5" s="27">
        <v>5.7999999999999996E-3</v>
      </c>
      <c r="K5" s="9">
        <f>Q5</f>
        <v>162.39999999999998</v>
      </c>
      <c r="L5" s="9">
        <f>K5</f>
        <v>162.39999999999998</v>
      </c>
      <c r="N5" s="3">
        <v>2021</v>
      </c>
      <c r="O5" s="3">
        <f>B4</f>
        <v>40</v>
      </c>
      <c r="P5" s="2">
        <f>B5</f>
        <v>28000</v>
      </c>
      <c r="Q5" s="9">
        <f>P5*VLOOKUP(N5,Sheet2!$B$4:$E$30,Sheet2!$G$3+1)</f>
        <v>162.39999999999998</v>
      </c>
    </row>
    <row r="6" spans="1:18" x14ac:dyDescent="0.3">
      <c r="G6" s="12">
        <f>$M6*N6</f>
        <v>2022</v>
      </c>
      <c r="H6" s="12">
        <f>$M6*O6</f>
        <v>41</v>
      </c>
      <c r="I6" s="10">
        <f>$M6*P6</f>
        <v>28840</v>
      </c>
      <c r="J6" s="28">
        <f>M6*VLOOKUP(N6,Sheet2!$B$4:$E$30,Sheet2!$G$3+1)</f>
        <v>5.7999999999999996E-3</v>
      </c>
      <c r="K6" s="11">
        <f>$M6*Q6</f>
        <v>167.27199999999999</v>
      </c>
      <c r="L6" s="11">
        <f t="shared" ref="L6:L49" si="0">(L5+K6)*M6</f>
        <v>329.67199999999997</v>
      </c>
      <c r="M6">
        <f>IF(O5&gt;=70,0,1)</f>
        <v>1</v>
      </c>
      <c r="N6" s="3">
        <f>N5+1</f>
        <v>2022</v>
      </c>
      <c r="O6" s="3">
        <f>O5+1</f>
        <v>41</v>
      </c>
      <c r="P6" s="2">
        <f>P5*(1+$B$8)</f>
        <v>28840</v>
      </c>
      <c r="Q6" s="9">
        <f>P6*VLOOKUP(N6,Sheet2!$B$4:$E$30,Sheet2!$G$3+1)</f>
        <v>167.27199999999999</v>
      </c>
    </row>
    <row r="7" spans="1:18" ht="15" thickBot="1" x14ac:dyDescent="0.35">
      <c r="G7" s="12">
        <f t="shared" ref="G7:G29" si="1">$M7*N7</f>
        <v>2023</v>
      </c>
      <c r="H7" s="12">
        <f t="shared" ref="H7:H29" si="2">$M7*O7</f>
        <v>42</v>
      </c>
      <c r="I7" s="10">
        <f t="shared" ref="I7:I29" si="3">$M7*P7</f>
        <v>29705.200000000001</v>
      </c>
      <c r="J7" s="28">
        <f>M7*VLOOKUP(N7,Sheet2!$B$4:$E$30,Sheet2!$G$3+1)</f>
        <v>5.7999999999999996E-3</v>
      </c>
      <c r="K7" s="11">
        <f t="shared" ref="K7:K29" si="4">$M7*Q7</f>
        <v>172.29015999999999</v>
      </c>
      <c r="L7" s="11">
        <f t="shared" si="0"/>
        <v>501.96215999999993</v>
      </c>
      <c r="M7">
        <f t="shared" ref="M7:M54" si="5">IF(O6&gt;=70,0,1)</f>
        <v>1</v>
      </c>
      <c r="N7" s="3">
        <f t="shared" ref="N7:N29" si="6">N6+1</f>
        <v>2023</v>
      </c>
      <c r="O7" s="3">
        <f t="shared" ref="O7:O29" si="7">O6+1</f>
        <v>42</v>
      </c>
      <c r="P7" s="2">
        <f t="shared" ref="P7:P29" si="8">P6*(1+$B$8)</f>
        <v>29705.200000000001</v>
      </c>
      <c r="Q7" s="9">
        <f>P7*VLOOKUP(N7,Sheet2!$B$4:$E$30,Sheet2!$G$3+1)</f>
        <v>172.29015999999999</v>
      </c>
    </row>
    <row r="8" spans="1:18" ht="15" thickBot="1" x14ac:dyDescent="0.35">
      <c r="A8" s="13" t="s">
        <v>3</v>
      </c>
      <c r="B8" s="17">
        <v>0.03</v>
      </c>
      <c r="G8" s="12">
        <f t="shared" si="1"/>
        <v>2024</v>
      </c>
      <c r="H8" s="12">
        <f t="shared" si="2"/>
        <v>43</v>
      </c>
      <c r="I8" s="10">
        <f t="shared" si="3"/>
        <v>30596.356</v>
      </c>
      <c r="J8" s="28">
        <f>M8*VLOOKUP(N8,Sheet2!$B$4:$E$30,Sheet2!$G$3+1)</f>
        <v>5.7999999999999996E-3</v>
      </c>
      <c r="K8" s="11">
        <f t="shared" si="4"/>
        <v>177.45886479999999</v>
      </c>
      <c r="L8" s="11">
        <f t="shared" si="0"/>
        <v>679.42102479999994</v>
      </c>
      <c r="M8">
        <f t="shared" si="5"/>
        <v>1</v>
      </c>
      <c r="N8" s="3">
        <f t="shared" si="6"/>
        <v>2024</v>
      </c>
      <c r="O8" s="3">
        <f t="shared" si="7"/>
        <v>43</v>
      </c>
      <c r="P8" s="2">
        <f t="shared" si="8"/>
        <v>30596.356</v>
      </c>
      <c r="Q8" s="9">
        <f>P8*VLOOKUP(N8,Sheet2!$B$4:$E$30,Sheet2!$G$3+1)</f>
        <v>177.45886479999999</v>
      </c>
    </row>
    <row r="9" spans="1:18" x14ac:dyDescent="0.3">
      <c r="A9" s="4" t="s">
        <v>4</v>
      </c>
      <c r="B9" s="4"/>
      <c r="C9" s="4"/>
      <c r="G9" s="12">
        <f t="shared" si="1"/>
        <v>2025</v>
      </c>
      <c r="H9" s="12">
        <f t="shared" si="2"/>
        <v>44</v>
      </c>
      <c r="I9" s="10">
        <f t="shared" si="3"/>
        <v>31514.24668</v>
      </c>
      <c r="J9" s="28">
        <f>M9*VLOOKUP(N9,Sheet2!$B$4:$E$30,Sheet2!$G$3+1)</f>
        <v>5.7999999999999996E-3</v>
      </c>
      <c r="K9" s="11">
        <f t="shared" si="4"/>
        <v>182.78263074399999</v>
      </c>
      <c r="L9" s="11">
        <f t="shared" si="0"/>
        <v>862.20365554399996</v>
      </c>
      <c r="M9">
        <f t="shared" si="5"/>
        <v>1</v>
      </c>
      <c r="N9" s="3">
        <f t="shared" si="6"/>
        <v>2025</v>
      </c>
      <c r="O9" s="3">
        <f t="shared" si="7"/>
        <v>44</v>
      </c>
      <c r="P9" s="2">
        <f t="shared" si="8"/>
        <v>31514.24668</v>
      </c>
      <c r="Q9" s="9">
        <f>P9*VLOOKUP(N9,Sheet2!$B$4:$E$30,Sheet2!$G$3+1)</f>
        <v>182.78263074399999</v>
      </c>
    </row>
    <row r="10" spans="1:18" x14ac:dyDescent="0.3">
      <c r="G10" s="12">
        <f t="shared" si="1"/>
        <v>2026</v>
      </c>
      <c r="H10" s="12">
        <f t="shared" si="2"/>
        <v>45</v>
      </c>
      <c r="I10" s="10">
        <f t="shared" si="3"/>
        <v>32459.6740804</v>
      </c>
      <c r="J10" s="28">
        <f>M10*VLOOKUP(N10,Sheet2!$B$4:$E$30,Sheet2!$G$3+1)</f>
        <v>5.7999999999999996E-3</v>
      </c>
      <c r="K10" s="11">
        <f t="shared" si="4"/>
        <v>188.26610966631998</v>
      </c>
      <c r="L10" s="11">
        <f t="shared" si="0"/>
        <v>1050.46976521032</v>
      </c>
      <c r="M10">
        <f t="shared" si="5"/>
        <v>1</v>
      </c>
      <c r="N10" s="3">
        <f t="shared" si="6"/>
        <v>2026</v>
      </c>
      <c r="O10" s="3">
        <f t="shared" si="7"/>
        <v>45</v>
      </c>
      <c r="P10" s="2">
        <f t="shared" si="8"/>
        <v>32459.6740804</v>
      </c>
      <c r="Q10" s="9">
        <f>P10*VLOOKUP(N10,Sheet2!$B$4:$E$30,Sheet2!$G$3+1)</f>
        <v>188.26610966631998</v>
      </c>
    </row>
    <row r="11" spans="1:18" x14ac:dyDescent="0.3">
      <c r="G11" s="12">
        <f t="shared" si="1"/>
        <v>2027</v>
      </c>
      <c r="H11" s="12">
        <f t="shared" si="2"/>
        <v>46</v>
      </c>
      <c r="I11" s="10">
        <f t="shared" si="3"/>
        <v>33433.464302812004</v>
      </c>
      <c r="J11" s="28">
        <f>M11*VLOOKUP(N11,Sheet2!$B$4:$E$30,Sheet2!$G$3+1)</f>
        <v>5.7999999999999996E-3</v>
      </c>
      <c r="K11" s="11">
        <f t="shared" si="4"/>
        <v>193.91409295630962</v>
      </c>
      <c r="L11" s="11">
        <f t="shared" si="0"/>
        <v>1244.3838581666296</v>
      </c>
      <c r="M11">
        <f t="shared" si="5"/>
        <v>1</v>
      </c>
      <c r="N11" s="3">
        <f t="shared" si="6"/>
        <v>2027</v>
      </c>
      <c r="O11" s="3">
        <f t="shared" si="7"/>
        <v>46</v>
      </c>
      <c r="P11" s="2">
        <f t="shared" si="8"/>
        <v>33433.464302812004</v>
      </c>
      <c r="Q11" s="9">
        <f>P11*VLOOKUP(N11,Sheet2!$B$4:$E$30,Sheet2!$G$3+1)</f>
        <v>193.91409295630962</v>
      </c>
    </row>
    <row r="12" spans="1:18" x14ac:dyDescent="0.3">
      <c r="A12" s="13" t="s">
        <v>15</v>
      </c>
      <c r="G12" s="12">
        <f t="shared" si="1"/>
        <v>2028</v>
      </c>
      <c r="H12" s="12">
        <f t="shared" si="2"/>
        <v>47</v>
      </c>
      <c r="I12" s="10">
        <f t="shared" si="3"/>
        <v>34436.468231896368</v>
      </c>
      <c r="J12" s="28">
        <f>M12*VLOOKUP(N12,Sheet2!$B$4:$E$30,Sheet2!$G$3+1)</f>
        <v>5.7999999999999996E-3</v>
      </c>
      <c r="K12" s="11">
        <f t="shared" si="4"/>
        <v>199.73151574499892</v>
      </c>
      <c r="L12" s="11">
        <f t="shared" si="0"/>
        <v>1444.1153739116285</v>
      </c>
      <c r="M12">
        <f t="shared" si="5"/>
        <v>1</v>
      </c>
      <c r="N12" s="3">
        <f t="shared" si="6"/>
        <v>2028</v>
      </c>
      <c r="O12" s="3">
        <f t="shared" si="7"/>
        <v>47</v>
      </c>
      <c r="P12" s="2">
        <f t="shared" si="8"/>
        <v>34436.468231896368</v>
      </c>
      <c r="Q12" s="9">
        <f>P12*VLOOKUP(N12,Sheet2!$B$4:$E$30,Sheet2!$G$3+1)</f>
        <v>199.73151574499892</v>
      </c>
    </row>
    <row r="13" spans="1:18" x14ac:dyDescent="0.3">
      <c r="G13" s="12">
        <f t="shared" si="1"/>
        <v>2029</v>
      </c>
      <c r="H13" s="12">
        <f t="shared" si="2"/>
        <v>48</v>
      </c>
      <c r="I13" s="10">
        <f t="shared" si="3"/>
        <v>35469.562278853256</v>
      </c>
      <c r="J13" s="28">
        <f>M13*VLOOKUP(N13,Sheet2!$B$4:$E$30,Sheet2!$G$3+1)</f>
        <v>5.7999999999999996E-3</v>
      </c>
      <c r="K13" s="11">
        <f t="shared" si="4"/>
        <v>205.72346121734887</v>
      </c>
      <c r="L13" s="11">
        <f t="shared" si="0"/>
        <v>1649.8388351289773</v>
      </c>
      <c r="M13">
        <f t="shared" si="5"/>
        <v>1</v>
      </c>
      <c r="N13" s="3">
        <f t="shared" si="6"/>
        <v>2029</v>
      </c>
      <c r="O13" s="3">
        <f t="shared" si="7"/>
        <v>48</v>
      </c>
      <c r="P13" s="2">
        <f t="shared" si="8"/>
        <v>35469.562278853256</v>
      </c>
      <c r="Q13" s="9">
        <f>P13*VLOOKUP(N13,Sheet2!$B$4:$E$30,Sheet2!$G$3+1)</f>
        <v>205.72346121734887</v>
      </c>
    </row>
    <row r="14" spans="1:18" x14ac:dyDescent="0.3">
      <c r="A14" t="s">
        <v>16</v>
      </c>
      <c r="B14" s="8">
        <v>5.7999999999999996E-3</v>
      </c>
      <c r="C14" t="s">
        <v>9</v>
      </c>
      <c r="G14" s="12">
        <f t="shared" si="1"/>
        <v>2030</v>
      </c>
      <c r="H14" s="12">
        <f t="shared" si="2"/>
        <v>49</v>
      </c>
      <c r="I14" s="10">
        <f t="shared" si="3"/>
        <v>36533.649147218857</v>
      </c>
      <c r="J14" s="28">
        <f>M14*VLOOKUP(N14,Sheet2!$B$4:$E$30,Sheet2!$G$3+1)</f>
        <v>5.7999999999999996E-3</v>
      </c>
      <c r="K14" s="11">
        <f t="shared" si="4"/>
        <v>211.89516505386936</v>
      </c>
      <c r="L14" s="11">
        <f t="shared" si="0"/>
        <v>1861.7340001828466</v>
      </c>
      <c r="M14">
        <f t="shared" si="5"/>
        <v>1</v>
      </c>
      <c r="N14" s="3">
        <f t="shared" si="6"/>
        <v>2030</v>
      </c>
      <c r="O14" s="3">
        <f t="shared" si="7"/>
        <v>49</v>
      </c>
      <c r="P14" s="2">
        <f t="shared" si="8"/>
        <v>36533.649147218857</v>
      </c>
      <c r="Q14" s="9">
        <f>P14*VLOOKUP(N14,Sheet2!$B$4:$E$30,Sheet2!$G$3+1)</f>
        <v>211.89516505386936</v>
      </c>
    </row>
    <row r="15" spans="1:18" x14ac:dyDescent="0.3">
      <c r="A15" t="s">
        <v>17</v>
      </c>
      <c r="B15" s="6">
        <f>VLOOKUP(2025,Sheet2!$B$4:$E$30,Sheet2!$G$3+1)</f>
        <v>5.7999999999999996E-3</v>
      </c>
      <c r="G15" s="12">
        <f t="shared" si="1"/>
        <v>2031</v>
      </c>
      <c r="H15" s="12">
        <f t="shared" si="2"/>
        <v>50</v>
      </c>
      <c r="I15" s="10">
        <f t="shared" si="3"/>
        <v>37629.658621635426</v>
      </c>
      <c r="J15" s="28">
        <f>M15*VLOOKUP(N15,Sheet2!$B$4:$E$30,Sheet2!$G$3+1)</f>
        <v>5.7999999999999996E-3</v>
      </c>
      <c r="K15" s="11">
        <f t="shared" si="4"/>
        <v>218.25202000548546</v>
      </c>
      <c r="L15" s="11">
        <f t="shared" si="0"/>
        <v>2079.9860201883321</v>
      </c>
      <c r="M15">
        <f t="shared" si="5"/>
        <v>1</v>
      </c>
      <c r="N15" s="3">
        <f t="shared" si="6"/>
        <v>2031</v>
      </c>
      <c r="O15" s="3">
        <f t="shared" si="7"/>
        <v>50</v>
      </c>
      <c r="P15" s="2">
        <f t="shared" si="8"/>
        <v>37629.658621635426</v>
      </c>
      <c r="Q15" s="9">
        <f>P15*VLOOKUP(N15,Sheet2!$B$4:$E$30,Sheet2!$G$3+1)</f>
        <v>218.25202000548546</v>
      </c>
    </row>
    <row r="16" spans="1:18" x14ac:dyDescent="0.3">
      <c r="A16" t="s">
        <v>18</v>
      </c>
      <c r="B16" s="6">
        <f>VLOOKUP(2030,Sheet2!$B$4:$E$30,Sheet2!$G$3+1)</f>
        <v>5.7999999999999996E-3</v>
      </c>
      <c r="G16" s="12">
        <f t="shared" si="1"/>
        <v>2032</v>
      </c>
      <c r="H16" s="12">
        <f t="shared" si="2"/>
        <v>51</v>
      </c>
      <c r="I16" s="10">
        <f t="shared" si="3"/>
        <v>38758.54838028449</v>
      </c>
      <c r="J16" s="28">
        <f>M16*VLOOKUP(N16,Sheet2!$B$4:$E$30,Sheet2!$G$3+1)</f>
        <v>5.7999999999999996E-3</v>
      </c>
      <c r="K16" s="11">
        <f t="shared" si="4"/>
        <v>224.79958060565002</v>
      </c>
      <c r="L16" s="11">
        <f t="shared" si="0"/>
        <v>2304.7856007939822</v>
      </c>
      <c r="M16">
        <f t="shared" si="5"/>
        <v>1</v>
      </c>
      <c r="N16" s="3">
        <f t="shared" si="6"/>
        <v>2032</v>
      </c>
      <c r="O16" s="3">
        <f t="shared" si="7"/>
        <v>51</v>
      </c>
      <c r="P16" s="2">
        <f t="shared" si="8"/>
        <v>38758.54838028449</v>
      </c>
      <c r="Q16" s="9">
        <f>P16*VLOOKUP(N16,Sheet2!$B$4:$E$30,Sheet2!$G$3+1)</f>
        <v>224.79958060565002</v>
      </c>
    </row>
    <row r="17" spans="1:17" x14ac:dyDescent="0.3">
      <c r="A17" t="s">
        <v>18</v>
      </c>
      <c r="B17" s="6">
        <f>VLOOKUP(2035,Sheet2!$B$4:$E$30,Sheet2!$G$3+1)</f>
        <v>5.7999999999999996E-3</v>
      </c>
      <c r="G17" s="12">
        <f t="shared" si="1"/>
        <v>2033</v>
      </c>
      <c r="H17" s="12">
        <f t="shared" si="2"/>
        <v>52</v>
      </c>
      <c r="I17" s="10">
        <f t="shared" si="3"/>
        <v>39921.304831693029</v>
      </c>
      <c r="J17" s="28">
        <f>M17*VLOOKUP(N17,Sheet2!$B$4:$E$30,Sheet2!$G$3+1)</f>
        <v>5.7999999999999996E-3</v>
      </c>
      <c r="K17" s="11">
        <f t="shared" si="4"/>
        <v>231.54356802381955</v>
      </c>
      <c r="L17" s="11">
        <f t="shared" si="0"/>
        <v>2536.3291688178019</v>
      </c>
      <c r="M17">
        <f t="shared" si="5"/>
        <v>1</v>
      </c>
      <c r="N17" s="3">
        <f t="shared" si="6"/>
        <v>2033</v>
      </c>
      <c r="O17" s="3">
        <f t="shared" si="7"/>
        <v>52</v>
      </c>
      <c r="P17" s="2">
        <f t="shared" si="8"/>
        <v>39921.304831693029</v>
      </c>
      <c r="Q17" s="9">
        <f>P17*VLOOKUP(N17,Sheet2!$B$4:$E$30,Sheet2!$G$3+1)</f>
        <v>231.54356802381955</v>
      </c>
    </row>
    <row r="18" spans="1:17" ht="15" thickBot="1" x14ac:dyDescent="0.35">
      <c r="G18" s="12">
        <f t="shared" si="1"/>
        <v>2034</v>
      </c>
      <c r="H18" s="12">
        <f t="shared" si="2"/>
        <v>53</v>
      </c>
      <c r="I18" s="10">
        <f t="shared" si="3"/>
        <v>41118.943976643823</v>
      </c>
      <c r="J18" s="28">
        <f>M18*VLOOKUP(N18,Sheet2!$B$4:$E$30,Sheet2!$G$3+1)</f>
        <v>5.7999999999999996E-3</v>
      </c>
      <c r="K18" s="11">
        <f t="shared" si="4"/>
        <v>238.48987506453415</v>
      </c>
      <c r="L18" s="11">
        <f t="shared" si="0"/>
        <v>2774.8190438823362</v>
      </c>
      <c r="M18">
        <f t="shared" si="5"/>
        <v>1</v>
      </c>
      <c r="N18" s="3">
        <f t="shared" si="6"/>
        <v>2034</v>
      </c>
      <c r="O18" s="3">
        <f t="shared" si="7"/>
        <v>53</v>
      </c>
      <c r="P18" s="2">
        <f t="shared" si="8"/>
        <v>41118.943976643823</v>
      </c>
      <c r="Q18" s="9">
        <f>P18*VLOOKUP(N18,Sheet2!$B$4:$E$30,Sheet2!$G$3+1)</f>
        <v>238.48987506453415</v>
      </c>
    </row>
    <row r="19" spans="1:17" x14ac:dyDescent="0.3">
      <c r="A19" s="18"/>
      <c r="B19" s="19"/>
      <c r="C19" s="20"/>
      <c r="G19" s="12">
        <f t="shared" si="1"/>
        <v>2035</v>
      </c>
      <c r="H19" s="12">
        <f t="shared" si="2"/>
        <v>54</v>
      </c>
      <c r="I19" s="10">
        <f t="shared" si="3"/>
        <v>42352.512295943139</v>
      </c>
      <c r="J19" s="28">
        <f>M19*VLOOKUP(N19,Sheet2!$B$4:$E$30,Sheet2!$G$3+1)</f>
        <v>5.7999999999999996E-3</v>
      </c>
      <c r="K19" s="11">
        <f t="shared" si="4"/>
        <v>245.64457131647018</v>
      </c>
      <c r="L19" s="11">
        <f t="shared" si="0"/>
        <v>3020.4636151988066</v>
      </c>
      <c r="M19">
        <f t="shared" si="5"/>
        <v>1</v>
      </c>
      <c r="N19" s="3">
        <f t="shared" si="6"/>
        <v>2035</v>
      </c>
      <c r="O19" s="3">
        <f t="shared" si="7"/>
        <v>54</v>
      </c>
      <c r="P19" s="2">
        <f t="shared" si="8"/>
        <v>42352.512295943139</v>
      </c>
      <c r="Q19" s="9">
        <f>P19*VLOOKUP(N19,Sheet2!$B$4:$E$30,Sheet2!$G$3+1)</f>
        <v>245.64457131647018</v>
      </c>
    </row>
    <row r="20" spans="1:17" x14ac:dyDescent="0.3">
      <c r="A20" s="21" t="s">
        <v>19</v>
      </c>
      <c r="B20" s="22"/>
      <c r="C20" s="26">
        <f>MAX(L5:L54)</f>
        <v>8120.4349360278993</v>
      </c>
      <c r="G20" s="12">
        <f t="shared" si="1"/>
        <v>2036</v>
      </c>
      <c r="H20" s="12">
        <f t="shared" si="2"/>
        <v>55</v>
      </c>
      <c r="I20" s="10">
        <f t="shared" si="3"/>
        <v>43623.087664821433</v>
      </c>
      <c r="J20" s="28">
        <f>M20*VLOOKUP(N20,Sheet2!$B$4:$E$30,Sheet2!$G$3+1)</f>
        <v>5.7999999999999996E-3</v>
      </c>
      <c r="K20" s="11">
        <f t="shared" si="4"/>
        <v>253.0139084559643</v>
      </c>
      <c r="L20" s="11">
        <f t="shared" si="0"/>
        <v>3273.4775236547707</v>
      </c>
      <c r="M20">
        <f t="shared" si="5"/>
        <v>1</v>
      </c>
      <c r="N20" s="3">
        <f t="shared" si="6"/>
        <v>2036</v>
      </c>
      <c r="O20" s="3">
        <f t="shared" si="7"/>
        <v>55</v>
      </c>
      <c r="P20" s="2">
        <f t="shared" si="8"/>
        <v>43623.087664821433</v>
      </c>
      <c r="Q20" s="9">
        <f>P20*VLOOKUP(N20,Sheet2!$B$4:$E$30,Sheet2!$G$3+1)</f>
        <v>253.0139084559643</v>
      </c>
    </row>
    <row r="21" spans="1:17" ht="15" thickBot="1" x14ac:dyDescent="0.35">
      <c r="A21" s="23"/>
      <c r="B21" s="24"/>
      <c r="C21" s="25"/>
      <c r="G21" s="12">
        <f t="shared" si="1"/>
        <v>2037</v>
      </c>
      <c r="H21" s="12">
        <f t="shared" si="2"/>
        <v>56</v>
      </c>
      <c r="I21" s="10">
        <f t="shared" si="3"/>
        <v>44931.780294766075</v>
      </c>
      <c r="J21" s="28">
        <f>M21*VLOOKUP(N21,Sheet2!$B$4:$E$30,Sheet2!$G$3+1)</f>
        <v>5.7999999999999996E-3</v>
      </c>
      <c r="K21" s="11">
        <f t="shared" si="4"/>
        <v>260.60432570964321</v>
      </c>
      <c r="L21" s="11">
        <f t="shared" si="0"/>
        <v>3534.0818493644138</v>
      </c>
      <c r="M21">
        <f t="shared" si="5"/>
        <v>1</v>
      </c>
      <c r="N21" s="3">
        <f t="shared" si="6"/>
        <v>2037</v>
      </c>
      <c r="O21" s="3">
        <f t="shared" si="7"/>
        <v>56</v>
      </c>
      <c r="P21" s="2">
        <f t="shared" si="8"/>
        <v>44931.780294766075</v>
      </c>
      <c r="Q21" s="9">
        <f>P21*VLOOKUP(N21,Sheet2!$B$4:$E$30,Sheet2!$G$3+1)</f>
        <v>260.60432570964321</v>
      </c>
    </row>
    <row r="22" spans="1:17" x14ac:dyDescent="0.3">
      <c r="G22" s="12">
        <f t="shared" si="1"/>
        <v>2038</v>
      </c>
      <c r="H22" s="12">
        <f t="shared" si="2"/>
        <v>57</v>
      </c>
      <c r="I22" s="10">
        <f t="shared" si="3"/>
        <v>46279.733703609061</v>
      </c>
      <c r="J22" s="28">
        <f>M22*VLOOKUP(N22,Sheet2!$B$4:$E$30,Sheet2!$G$3+1)</f>
        <v>5.7999999999999996E-3</v>
      </c>
      <c r="K22" s="11">
        <f t="shared" si="4"/>
        <v>268.42245548093251</v>
      </c>
      <c r="L22" s="11">
        <f t="shared" si="0"/>
        <v>3802.5043048453463</v>
      </c>
      <c r="M22">
        <f t="shared" si="5"/>
        <v>1</v>
      </c>
      <c r="N22" s="3">
        <f t="shared" si="6"/>
        <v>2038</v>
      </c>
      <c r="O22" s="3">
        <f t="shared" si="7"/>
        <v>57</v>
      </c>
      <c r="P22" s="2">
        <f t="shared" si="8"/>
        <v>46279.733703609061</v>
      </c>
      <c r="Q22" s="9">
        <f>P22*VLOOKUP(N22,Sheet2!$B$4:$E$30,Sheet2!$G$3+1)</f>
        <v>268.42245548093251</v>
      </c>
    </row>
    <row r="23" spans="1:17" x14ac:dyDescent="0.3">
      <c r="A23" s="13" t="s">
        <v>20</v>
      </c>
      <c r="C23" s="29">
        <f>K5/12</f>
        <v>13.533333333333331</v>
      </c>
      <c r="G23" s="12">
        <f t="shared" si="1"/>
        <v>2039</v>
      </c>
      <c r="H23" s="12">
        <f t="shared" si="2"/>
        <v>58</v>
      </c>
      <c r="I23" s="10">
        <f t="shared" si="3"/>
        <v>47668.125714717331</v>
      </c>
      <c r="J23" s="28">
        <f>M23*VLOOKUP(N23,Sheet2!$B$4:$E$30,Sheet2!$G$3+1)</f>
        <v>5.7999999999999996E-3</v>
      </c>
      <c r="K23" s="11">
        <f t="shared" si="4"/>
        <v>276.47512914536048</v>
      </c>
      <c r="L23" s="11">
        <f t="shared" si="0"/>
        <v>4078.9794339907066</v>
      </c>
      <c r="M23">
        <f t="shared" si="5"/>
        <v>1</v>
      </c>
      <c r="N23" s="3">
        <f t="shared" si="6"/>
        <v>2039</v>
      </c>
      <c r="O23" s="3">
        <f t="shared" si="7"/>
        <v>58</v>
      </c>
      <c r="P23" s="2">
        <f t="shared" si="8"/>
        <v>47668.125714717331</v>
      </c>
      <c r="Q23" s="9">
        <f>P23*VLOOKUP(N23,Sheet2!$B$4:$E$30,Sheet2!$G$3+1)</f>
        <v>276.47512914536048</v>
      </c>
    </row>
    <row r="24" spans="1:17" x14ac:dyDescent="0.3">
      <c r="A24" s="13" t="s">
        <v>21</v>
      </c>
      <c r="C24" s="29">
        <f>AVERAGEIF(K5:K54,"&gt;0")/12</f>
        <v>21.829126172118009</v>
      </c>
      <c r="G24" s="12">
        <f t="shared" si="1"/>
        <v>2040</v>
      </c>
      <c r="H24" s="12">
        <f t="shared" si="2"/>
        <v>59</v>
      </c>
      <c r="I24" s="10">
        <f t="shared" si="3"/>
        <v>49098.169486158855</v>
      </c>
      <c r="J24" s="28">
        <f>M24*VLOOKUP(N24,Sheet2!$B$4:$E$30,Sheet2!$G$3+1)</f>
        <v>5.7999999999999996E-3</v>
      </c>
      <c r="K24" s="11">
        <f t="shared" si="4"/>
        <v>284.76938301972132</v>
      </c>
      <c r="L24" s="11">
        <f t="shared" si="0"/>
        <v>4363.748817010428</v>
      </c>
      <c r="M24">
        <f t="shared" si="5"/>
        <v>1</v>
      </c>
      <c r="N24" s="3">
        <f t="shared" si="6"/>
        <v>2040</v>
      </c>
      <c r="O24" s="3">
        <f t="shared" si="7"/>
        <v>59</v>
      </c>
      <c r="P24" s="2">
        <f t="shared" si="8"/>
        <v>49098.169486158855</v>
      </c>
      <c r="Q24" s="9">
        <f>P24*VLOOKUP(N24,Sheet2!$B$4:$E$30,Sheet2!$G$3+1)</f>
        <v>284.76938301972132</v>
      </c>
    </row>
    <row r="25" spans="1:17" x14ac:dyDescent="0.3">
      <c r="G25" s="12">
        <f t="shared" si="1"/>
        <v>2041</v>
      </c>
      <c r="H25" s="12">
        <f t="shared" si="2"/>
        <v>60</v>
      </c>
      <c r="I25" s="10">
        <f t="shared" si="3"/>
        <v>50571.114570743623</v>
      </c>
      <c r="J25" s="28">
        <f>M25*VLOOKUP(N25,Sheet2!$B$4:$E$30,Sheet2!$G$3+1)</f>
        <v>5.7999999999999996E-3</v>
      </c>
      <c r="K25" s="11">
        <f t="shared" si="4"/>
        <v>293.31246451031296</v>
      </c>
      <c r="L25" s="11">
        <f t="shared" si="0"/>
        <v>4657.0612815207405</v>
      </c>
      <c r="M25">
        <f t="shared" si="5"/>
        <v>1</v>
      </c>
      <c r="N25" s="3">
        <f t="shared" si="6"/>
        <v>2041</v>
      </c>
      <c r="O25" s="3">
        <f t="shared" si="7"/>
        <v>60</v>
      </c>
      <c r="P25" s="2">
        <f t="shared" si="8"/>
        <v>50571.114570743623</v>
      </c>
      <c r="Q25" s="9">
        <f>P25*VLOOKUP(N25,Sheet2!$B$4:$E$30,Sheet2!$G$3+1)</f>
        <v>293.31246451031296</v>
      </c>
    </row>
    <row r="26" spans="1:17" x14ac:dyDescent="0.3">
      <c r="G26" s="12">
        <f t="shared" si="1"/>
        <v>2042</v>
      </c>
      <c r="H26" s="12">
        <f t="shared" si="2"/>
        <v>61</v>
      </c>
      <c r="I26" s="10">
        <f t="shared" si="3"/>
        <v>52088.248007865936</v>
      </c>
      <c r="J26" s="28">
        <f>M26*VLOOKUP(N26,Sheet2!$B$4:$E$30,Sheet2!$G$3+1)</f>
        <v>5.7999999999999996E-3</v>
      </c>
      <c r="K26" s="11">
        <f t="shared" si="4"/>
        <v>302.11183844562242</v>
      </c>
      <c r="L26" s="11">
        <f t="shared" si="0"/>
        <v>4959.1731199663627</v>
      </c>
      <c r="M26">
        <f t="shared" si="5"/>
        <v>1</v>
      </c>
      <c r="N26" s="3">
        <f t="shared" si="6"/>
        <v>2042</v>
      </c>
      <c r="O26" s="3">
        <f t="shared" si="7"/>
        <v>61</v>
      </c>
      <c r="P26" s="2">
        <f t="shared" si="8"/>
        <v>52088.248007865936</v>
      </c>
      <c r="Q26" s="9">
        <f>P26*VLOOKUP(N26,Sheet2!$B$4:$E$30,Sheet2!$G$3+1)</f>
        <v>302.11183844562242</v>
      </c>
    </row>
    <row r="27" spans="1:17" x14ac:dyDescent="0.3">
      <c r="G27" s="12">
        <f t="shared" si="1"/>
        <v>2043</v>
      </c>
      <c r="H27" s="12">
        <f t="shared" si="2"/>
        <v>62</v>
      </c>
      <c r="I27" s="10">
        <f t="shared" si="3"/>
        <v>53650.895448101917</v>
      </c>
      <c r="J27" s="28">
        <f>M27*VLOOKUP(N27,Sheet2!$B$4:$E$30,Sheet2!$G$3+1)</f>
        <v>5.7999999999999996E-3</v>
      </c>
      <c r="K27" s="11">
        <f t="shared" si="4"/>
        <v>311.17519359899109</v>
      </c>
      <c r="L27" s="11">
        <f t="shared" si="0"/>
        <v>5270.3483135653541</v>
      </c>
      <c r="M27">
        <f t="shared" si="5"/>
        <v>1</v>
      </c>
      <c r="N27" s="3">
        <f t="shared" si="6"/>
        <v>2043</v>
      </c>
      <c r="O27" s="3">
        <f t="shared" si="7"/>
        <v>62</v>
      </c>
      <c r="P27" s="2">
        <f t="shared" si="8"/>
        <v>53650.895448101917</v>
      </c>
      <c r="Q27" s="9">
        <f>P27*VLOOKUP(N27,Sheet2!$B$4:$E$30,Sheet2!$G$3+1)</f>
        <v>311.17519359899109</v>
      </c>
    </row>
    <row r="28" spans="1:17" x14ac:dyDescent="0.3">
      <c r="G28" s="12">
        <f t="shared" si="1"/>
        <v>2044</v>
      </c>
      <c r="H28" s="12">
        <f t="shared" si="2"/>
        <v>63</v>
      </c>
      <c r="I28" s="10">
        <f t="shared" si="3"/>
        <v>55260.422311544979</v>
      </c>
      <c r="J28" s="28">
        <f>M28*VLOOKUP(N28,Sheet2!$B$4:$E$30,Sheet2!$G$3+1)</f>
        <v>5.7999999999999996E-3</v>
      </c>
      <c r="K28" s="11">
        <f t="shared" si="4"/>
        <v>320.51044940696084</v>
      </c>
      <c r="L28" s="11">
        <f t="shared" si="0"/>
        <v>5590.8587629723152</v>
      </c>
      <c r="M28">
        <f t="shared" si="5"/>
        <v>1</v>
      </c>
      <c r="N28" s="3">
        <f t="shared" si="6"/>
        <v>2044</v>
      </c>
      <c r="O28" s="3">
        <f t="shared" si="7"/>
        <v>63</v>
      </c>
      <c r="P28" s="2">
        <f t="shared" si="8"/>
        <v>55260.422311544979</v>
      </c>
      <c r="Q28" s="9">
        <f>P28*VLOOKUP(N28,Sheet2!$B$4:$E$30,Sheet2!$G$3+1)</f>
        <v>320.51044940696084</v>
      </c>
    </row>
    <row r="29" spans="1:17" x14ac:dyDescent="0.3">
      <c r="G29" s="12">
        <f t="shared" si="1"/>
        <v>2045</v>
      </c>
      <c r="H29" s="12">
        <f t="shared" si="2"/>
        <v>64</v>
      </c>
      <c r="I29" s="10">
        <f t="shared" si="3"/>
        <v>56918.234980891328</v>
      </c>
      <c r="J29" s="28">
        <f>M29*VLOOKUP(N29,Sheet2!$B$4:$E$30,Sheet2!$G$3+1)</f>
        <v>5.7999999999999996E-3</v>
      </c>
      <c r="K29" s="11">
        <f t="shared" si="4"/>
        <v>330.12576288916966</v>
      </c>
      <c r="L29" s="11">
        <f t="shared" si="0"/>
        <v>5920.9845258614851</v>
      </c>
      <c r="M29">
        <f t="shared" si="5"/>
        <v>1</v>
      </c>
      <c r="N29" s="3">
        <f t="shared" si="6"/>
        <v>2045</v>
      </c>
      <c r="O29" s="3">
        <f t="shared" si="7"/>
        <v>64</v>
      </c>
      <c r="P29" s="2">
        <f t="shared" si="8"/>
        <v>56918.234980891328</v>
      </c>
      <c r="Q29" s="9">
        <f>P29*VLOOKUP(N29,Sheet2!$B$4:$E$30,Sheet2!$G$3+1)</f>
        <v>330.12576288916966</v>
      </c>
    </row>
    <row r="30" spans="1:17" x14ac:dyDescent="0.3">
      <c r="G30" s="12">
        <f t="shared" ref="G30:G49" si="9">$M30*N30</f>
        <v>2046</v>
      </c>
      <c r="H30" s="12">
        <f t="shared" ref="H30:H49" si="10">$M30*O30</f>
        <v>65</v>
      </c>
      <c r="I30" s="10">
        <f t="shared" ref="I30:I49" si="11">$M30*P30</f>
        <v>58625.782030318071</v>
      </c>
      <c r="J30" s="28">
        <f>M30*VLOOKUP(N30,Sheet2!$B$4:$E$30,Sheet2!$G$3+1)</f>
        <v>5.7999999999999996E-3</v>
      </c>
      <c r="K30" s="11">
        <f t="shared" ref="K30:K49" si="12">$M30*Q30</f>
        <v>340.02953577584481</v>
      </c>
      <c r="L30" s="11">
        <f t="shared" si="0"/>
        <v>6261.0140616373301</v>
      </c>
      <c r="M30">
        <f t="shared" si="5"/>
        <v>1</v>
      </c>
      <c r="N30" s="3">
        <f t="shared" ref="N30:N54" si="13">N29+1</f>
        <v>2046</v>
      </c>
      <c r="O30" s="3">
        <f t="shared" ref="O30:O54" si="14">O29+1</f>
        <v>65</v>
      </c>
      <c r="P30" s="2">
        <f t="shared" ref="P30:P49" si="15">P29*(1+$B$8)</f>
        <v>58625.782030318071</v>
      </c>
      <c r="Q30" s="9">
        <f>P30*VLOOKUP(N30,Sheet2!$B$4:$E$30,Sheet2!$G$3+1)</f>
        <v>340.02953577584481</v>
      </c>
    </row>
    <row r="31" spans="1:17" x14ac:dyDescent="0.3">
      <c r="G31" s="12">
        <f t="shared" si="9"/>
        <v>2047</v>
      </c>
      <c r="H31" s="12">
        <f t="shared" si="10"/>
        <v>66</v>
      </c>
      <c r="I31" s="10">
        <f t="shared" si="11"/>
        <v>60384.555491227613</v>
      </c>
      <c r="J31" s="28">
        <f>M31*VLOOKUP(N31,Sheet2!$B$4:$E$30,Sheet2!$G$3+1)</f>
        <v>5.7999999999999996E-3</v>
      </c>
      <c r="K31" s="11">
        <f t="shared" si="12"/>
        <v>350.23042184912015</v>
      </c>
      <c r="L31" s="11">
        <f t="shared" si="0"/>
        <v>6611.24448348645</v>
      </c>
      <c r="M31">
        <f t="shared" si="5"/>
        <v>1</v>
      </c>
      <c r="N31" s="3">
        <f t="shared" si="13"/>
        <v>2047</v>
      </c>
      <c r="O31" s="3">
        <f t="shared" si="14"/>
        <v>66</v>
      </c>
      <c r="P31" s="2">
        <f t="shared" si="15"/>
        <v>60384.555491227613</v>
      </c>
      <c r="Q31" s="9">
        <f>P31*VLOOKUP(N31,Sheet2!$B$4:$E$30,Sheet2!$G$3+1)</f>
        <v>350.23042184912015</v>
      </c>
    </row>
    <row r="32" spans="1:17" x14ac:dyDescent="0.3">
      <c r="G32" s="12">
        <f t="shared" si="9"/>
        <v>2048</v>
      </c>
      <c r="H32" s="12">
        <f t="shared" si="10"/>
        <v>67</v>
      </c>
      <c r="I32" s="10">
        <f t="shared" si="11"/>
        <v>62196.092155964441</v>
      </c>
      <c r="J32" s="28">
        <f>M32*VLOOKUP(N32,Sheet2!$B$4:$E$30,Sheet2!$G$3+1)</f>
        <v>5.7999999999999996E-3</v>
      </c>
      <c r="K32" s="11">
        <f t="shared" si="12"/>
        <v>360.73733450459372</v>
      </c>
      <c r="L32" s="11">
        <f t="shared" si="0"/>
        <v>6971.9818179910435</v>
      </c>
      <c r="M32">
        <f t="shared" si="5"/>
        <v>1</v>
      </c>
      <c r="N32" s="3">
        <f t="shared" si="13"/>
        <v>2048</v>
      </c>
      <c r="O32" s="3">
        <f t="shared" si="14"/>
        <v>67</v>
      </c>
      <c r="P32" s="2">
        <f t="shared" si="15"/>
        <v>62196.092155964441</v>
      </c>
      <c r="Q32" s="9">
        <f>P32*VLOOKUP(N32,Sheet2!$B$4:$E$30,Sheet2!$G$3+1)</f>
        <v>360.73733450459372</v>
      </c>
    </row>
    <row r="33" spans="7:17" x14ac:dyDescent="0.3">
      <c r="G33" s="12">
        <f t="shared" si="9"/>
        <v>2049</v>
      </c>
      <c r="H33" s="12">
        <f t="shared" si="10"/>
        <v>68</v>
      </c>
      <c r="I33" s="10">
        <f t="shared" si="11"/>
        <v>64061.974920643377</v>
      </c>
      <c r="J33" s="28">
        <f>M33*VLOOKUP(N33,Sheet2!$B$4:$E$30,Sheet2!$G$3+1)</f>
        <v>5.7999999999999996E-3</v>
      </c>
      <c r="K33" s="11">
        <f t="shared" si="12"/>
        <v>371.55945453973158</v>
      </c>
      <c r="L33" s="11">
        <f t="shared" si="0"/>
        <v>7343.5412725307751</v>
      </c>
      <c r="M33">
        <f t="shared" si="5"/>
        <v>1</v>
      </c>
      <c r="N33" s="3">
        <f t="shared" si="13"/>
        <v>2049</v>
      </c>
      <c r="O33" s="3">
        <f t="shared" si="14"/>
        <v>68</v>
      </c>
      <c r="P33" s="2">
        <f t="shared" si="15"/>
        <v>64061.974920643377</v>
      </c>
      <c r="Q33" s="9">
        <f>P33*VLOOKUP(N33,Sheet2!$B$4:$E$30,Sheet2!$G$3+1)</f>
        <v>371.55945453973158</v>
      </c>
    </row>
    <row r="34" spans="7:17" x14ac:dyDescent="0.3">
      <c r="G34" s="12">
        <f t="shared" si="9"/>
        <v>2050</v>
      </c>
      <c r="H34" s="12">
        <f t="shared" si="10"/>
        <v>69</v>
      </c>
      <c r="I34" s="10">
        <f t="shared" si="11"/>
        <v>65983.834168262678</v>
      </c>
      <c r="J34" s="28">
        <f>M34*VLOOKUP(N34,Sheet2!$B$4:$E$30,Sheet2!$G$3+1)</f>
        <v>5.7999999999999996E-3</v>
      </c>
      <c r="K34" s="11">
        <f t="shared" si="12"/>
        <v>382.70623817592349</v>
      </c>
      <c r="L34" s="11">
        <f t="shared" si="0"/>
        <v>7726.2475107066984</v>
      </c>
      <c r="M34">
        <f t="shared" si="5"/>
        <v>1</v>
      </c>
      <c r="N34" s="3">
        <f t="shared" si="13"/>
        <v>2050</v>
      </c>
      <c r="O34" s="3">
        <f t="shared" si="14"/>
        <v>69</v>
      </c>
      <c r="P34" s="2">
        <f t="shared" si="15"/>
        <v>65983.834168262678</v>
      </c>
      <c r="Q34" s="9">
        <f>P34*VLOOKUP(N34,Sheet2!$B$4:$E$30,Sheet2!$G$3+1)</f>
        <v>382.70623817592349</v>
      </c>
    </row>
    <row r="35" spans="7:17" x14ac:dyDescent="0.3">
      <c r="G35" s="12">
        <f t="shared" si="9"/>
        <v>2051</v>
      </c>
      <c r="H35" s="12">
        <f t="shared" si="10"/>
        <v>70</v>
      </c>
      <c r="I35" s="10">
        <f t="shared" si="11"/>
        <v>67963.349193310554</v>
      </c>
      <c r="J35" s="28">
        <f>M35*VLOOKUP(N35,Sheet2!$B$4:$E$30,Sheet2!$G$3+1)</f>
        <v>5.7999999999999996E-3</v>
      </c>
      <c r="K35" s="11">
        <f t="shared" si="12"/>
        <v>394.1874253212012</v>
      </c>
      <c r="L35" s="11">
        <f t="shared" si="0"/>
        <v>8120.4349360278993</v>
      </c>
      <c r="M35">
        <f t="shared" si="5"/>
        <v>1</v>
      </c>
      <c r="N35" s="3">
        <f t="shared" si="13"/>
        <v>2051</v>
      </c>
      <c r="O35" s="3">
        <f t="shared" si="14"/>
        <v>70</v>
      </c>
      <c r="P35" s="2">
        <f t="shared" si="15"/>
        <v>67963.349193310554</v>
      </c>
      <c r="Q35" s="9">
        <f>P35*VLOOKUP(N35,Sheet2!$B$4:$E$30,Sheet2!$G$3+1)</f>
        <v>394.1874253212012</v>
      </c>
    </row>
    <row r="36" spans="7:17" x14ac:dyDescent="0.3">
      <c r="G36" s="12">
        <f t="shared" si="9"/>
        <v>0</v>
      </c>
      <c r="H36" s="12">
        <f t="shared" si="10"/>
        <v>0</v>
      </c>
      <c r="I36" s="10">
        <f t="shared" si="11"/>
        <v>0</v>
      </c>
      <c r="J36" s="28">
        <f>M36*VLOOKUP(N36,Sheet2!$B$4:$E$30,Sheet2!$G$3+1)</f>
        <v>0</v>
      </c>
      <c r="K36" s="11">
        <f t="shared" si="12"/>
        <v>0</v>
      </c>
      <c r="L36" s="11">
        <f t="shared" si="0"/>
        <v>0</v>
      </c>
      <c r="M36">
        <f t="shared" si="5"/>
        <v>0</v>
      </c>
      <c r="N36" s="3">
        <f t="shared" si="13"/>
        <v>2052</v>
      </c>
      <c r="O36" s="3">
        <f t="shared" si="14"/>
        <v>71</v>
      </c>
      <c r="P36" s="2">
        <f t="shared" si="15"/>
        <v>70002.249669109879</v>
      </c>
      <c r="Q36" s="9">
        <f>P36*VLOOKUP(N36,Sheet2!$B$4:$E$30,Sheet2!$G$3+1)</f>
        <v>406.01304808083728</v>
      </c>
    </row>
    <row r="37" spans="7:17" x14ac:dyDescent="0.3">
      <c r="G37" s="12">
        <f t="shared" si="9"/>
        <v>0</v>
      </c>
      <c r="H37" s="12">
        <f t="shared" si="10"/>
        <v>0</v>
      </c>
      <c r="I37" s="10">
        <f t="shared" si="11"/>
        <v>0</v>
      </c>
      <c r="J37" s="28">
        <f>M37*VLOOKUP(N37,Sheet2!$B$4:$E$30,Sheet2!$G$3+1)</f>
        <v>0</v>
      </c>
      <c r="K37" s="11">
        <f t="shared" si="12"/>
        <v>0</v>
      </c>
      <c r="L37" s="11">
        <f t="shared" si="0"/>
        <v>0</v>
      </c>
      <c r="M37">
        <f t="shared" si="5"/>
        <v>0</v>
      </c>
      <c r="N37" s="3">
        <f t="shared" si="13"/>
        <v>2053</v>
      </c>
      <c r="O37" s="3">
        <f t="shared" si="14"/>
        <v>72</v>
      </c>
      <c r="P37" s="2">
        <f t="shared" si="15"/>
        <v>72102.317159183178</v>
      </c>
      <c r="Q37" s="9">
        <f>P37*VLOOKUP(N37,Sheet2!$B$4:$E$30,Sheet2!$G$3+1)</f>
        <v>418.19343952326238</v>
      </c>
    </row>
    <row r="38" spans="7:17" x14ac:dyDescent="0.3">
      <c r="G38" s="12">
        <f t="shared" si="9"/>
        <v>0</v>
      </c>
      <c r="H38" s="12">
        <f t="shared" si="10"/>
        <v>0</v>
      </c>
      <c r="I38" s="10">
        <f t="shared" si="11"/>
        <v>0</v>
      </c>
      <c r="J38" s="28">
        <f>M38*VLOOKUP(N38,Sheet2!$B$4:$E$30,Sheet2!$G$3+1)</f>
        <v>0</v>
      </c>
      <c r="K38" s="11">
        <f t="shared" si="12"/>
        <v>0</v>
      </c>
      <c r="L38" s="11">
        <f t="shared" si="0"/>
        <v>0</v>
      </c>
      <c r="M38">
        <f t="shared" si="5"/>
        <v>0</v>
      </c>
      <c r="N38" s="3">
        <f t="shared" si="13"/>
        <v>2054</v>
      </c>
      <c r="O38" s="3">
        <f t="shared" si="14"/>
        <v>73</v>
      </c>
      <c r="P38" s="2">
        <f t="shared" si="15"/>
        <v>74265.386673958681</v>
      </c>
      <c r="Q38" s="9">
        <f>P38*VLOOKUP(N38,Sheet2!$B$4:$E$30,Sheet2!$G$3+1)</f>
        <v>430.73924270896032</v>
      </c>
    </row>
    <row r="39" spans="7:17" x14ac:dyDescent="0.3">
      <c r="G39" s="12">
        <f t="shared" si="9"/>
        <v>0</v>
      </c>
      <c r="H39" s="12">
        <f t="shared" si="10"/>
        <v>0</v>
      </c>
      <c r="I39" s="10">
        <f t="shared" si="11"/>
        <v>0</v>
      </c>
      <c r="J39" s="28">
        <f>M39*VLOOKUP(N39,Sheet2!$B$4:$E$30,Sheet2!$G$3+1)</f>
        <v>0</v>
      </c>
      <c r="K39" s="11">
        <f t="shared" si="12"/>
        <v>0</v>
      </c>
      <c r="L39" s="11">
        <f t="shared" si="0"/>
        <v>0</v>
      </c>
      <c r="M39">
        <f t="shared" si="5"/>
        <v>0</v>
      </c>
      <c r="N39" s="3">
        <f t="shared" si="13"/>
        <v>2055</v>
      </c>
      <c r="O39" s="3">
        <f t="shared" si="14"/>
        <v>74</v>
      </c>
      <c r="P39" s="2">
        <f t="shared" si="15"/>
        <v>76493.34827417745</v>
      </c>
      <c r="Q39" s="9">
        <f>P39*VLOOKUP(N39,Sheet2!$B$4:$E$30,Sheet2!$G$3+1)</f>
        <v>443.66141999022921</v>
      </c>
    </row>
    <row r="40" spans="7:17" x14ac:dyDescent="0.3">
      <c r="G40" s="12">
        <f t="shared" si="9"/>
        <v>0</v>
      </c>
      <c r="H40" s="12">
        <f t="shared" si="10"/>
        <v>0</v>
      </c>
      <c r="I40" s="10">
        <f t="shared" si="11"/>
        <v>0</v>
      </c>
      <c r="J40" s="28">
        <f>M40*VLOOKUP(N40,Sheet2!$B$4:$E$30,Sheet2!$G$3+1)</f>
        <v>0</v>
      </c>
      <c r="K40" s="11">
        <f t="shared" si="12"/>
        <v>0</v>
      </c>
      <c r="L40" s="11">
        <f t="shared" si="0"/>
        <v>0</v>
      </c>
      <c r="M40">
        <f t="shared" si="5"/>
        <v>0</v>
      </c>
      <c r="N40" s="3">
        <f t="shared" si="13"/>
        <v>2056</v>
      </c>
      <c r="O40" s="3">
        <f t="shared" si="14"/>
        <v>75</v>
      </c>
      <c r="P40" s="2">
        <f t="shared" si="15"/>
        <v>78788.148722402781</v>
      </c>
      <c r="Q40" s="9">
        <f>P40*VLOOKUP(N40,Sheet2!$B$4:$E$30,Sheet2!$G$3+1)</f>
        <v>456.97126258993609</v>
      </c>
    </row>
    <row r="41" spans="7:17" x14ac:dyDescent="0.3">
      <c r="G41" s="12">
        <f t="shared" si="9"/>
        <v>0</v>
      </c>
      <c r="H41" s="12">
        <f t="shared" si="10"/>
        <v>0</v>
      </c>
      <c r="I41" s="10">
        <f t="shared" si="11"/>
        <v>0</v>
      </c>
      <c r="J41" s="28">
        <f>M41*VLOOKUP(N41,Sheet2!$B$4:$E$30,Sheet2!$G$3+1)</f>
        <v>0</v>
      </c>
      <c r="K41" s="11">
        <f t="shared" si="12"/>
        <v>0</v>
      </c>
      <c r="L41" s="11">
        <f t="shared" si="0"/>
        <v>0</v>
      </c>
      <c r="M41">
        <f t="shared" si="5"/>
        <v>0</v>
      </c>
      <c r="N41" s="3">
        <f t="shared" si="13"/>
        <v>2057</v>
      </c>
      <c r="O41" s="3">
        <f t="shared" si="14"/>
        <v>76</v>
      </c>
      <c r="P41" s="2">
        <f t="shared" si="15"/>
        <v>81151.793184074864</v>
      </c>
      <c r="Q41" s="9">
        <f>P41*VLOOKUP(N41,Sheet2!$B$4:$E$30,Sheet2!$G$3+1)</f>
        <v>470.68040046763417</v>
      </c>
    </row>
    <row r="42" spans="7:17" x14ac:dyDescent="0.3">
      <c r="G42" s="12">
        <f t="shared" si="9"/>
        <v>0</v>
      </c>
      <c r="H42" s="12">
        <f t="shared" si="10"/>
        <v>0</v>
      </c>
      <c r="I42" s="10">
        <f t="shared" si="11"/>
        <v>0</v>
      </c>
      <c r="J42" s="28">
        <f>M42*VLOOKUP(N42,Sheet2!$B$4:$E$30,Sheet2!$G$3+1)</f>
        <v>0</v>
      </c>
      <c r="K42" s="11">
        <f t="shared" si="12"/>
        <v>0</v>
      </c>
      <c r="L42" s="11">
        <f t="shared" si="0"/>
        <v>0</v>
      </c>
      <c r="M42">
        <f t="shared" si="5"/>
        <v>0</v>
      </c>
      <c r="N42" s="3">
        <f t="shared" si="13"/>
        <v>2058</v>
      </c>
      <c r="O42" s="3">
        <f t="shared" si="14"/>
        <v>77</v>
      </c>
      <c r="P42" s="2">
        <f t="shared" si="15"/>
        <v>83586.346979597118</v>
      </c>
      <c r="Q42" s="9">
        <f>P42*VLOOKUP(N42,Sheet2!$B$4:$E$30,Sheet2!$G$3+1)</f>
        <v>484.80081248166323</v>
      </c>
    </row>
    <row r="43" spans="7:17" x14ac:dyDescent="0.3">
      <c r="G43" s="12">
        <f t="shared" si="9"/>
        <v>0</v>
      </c>
      <c r="H43" s="12">
        <f t="shared" si="10"/>
        <v>0</v>
      </c>
      <c r="I43" s="10">
        <f t="shared" si="11"/>
        <v>0</v>
      </c>
      <c r="J43" s="28">
        <f>M43*VLOOKUP(N43,Sheet2!$B$4:$E$30,Sheet2!$G$3+1)</f>
        <v>0</v>
      </c>
      <c r="K43" s="11">
        <f t="shared" si="12"/>
        <v>0</v>
      </c>
      <c r="L43" s="11">
        <f t="shared" si="0"/>
        <v>0</v>
      </c>
      <c r="M43">
        <f t="shared" si="5"/>
        <v>0</v>
      </c>
      <c r="N43" s="3">
        <f t="shared" si="13"/>
        <v>2059</v>
      </c>
      <c r="O43" s="3">
        <f t="shared" si="14"/>
        <v>78</v>
      </c>
      <c r="P43" s="2">
        <f t="shared" si="15"/>
        <v>86093.937388985039</v>
      </c>
      <c r="Q43" s="9">
        <f>P43*VLOOKUP(N43,Sheet2!$B$4:$E$30,Sheet2!$G$3+1)</f>
        <v>499.3448368561132</v>
      </c>
    </row>
    <row r="44" spans="7:17" x14ac:dyDescent="0.3">
      <c r="G44" s="12">
        <f t="shared" si="9"/>
        <v>0</v>
      </c>
      <c r="H44" s="12">
        <f t="shared" si="10"/>
        <v>0</v>
      </c>
      <c r="I44" s="10">
        <f t="shared" si="11"/>
        <v>0</v>
      </c>
      <c r="J44" s="28">
        <f>M44*VLOOKUP(N44,Sheet2!$B$4:$E$30,Sheet2!$G$3+1)</f>
        <v>0</v>
      </c>
      <c r="K44" s="11">
        <f t="shared" si="12"/>
        <v>0</v>
      </c>
      <c r="L44" s="11">
        <f t="shared" si="0"/>
        <v>0</v>
      </c>
      <c r="M44">
        <f t="shared" si="5"/>
        <v>0</v>
      </c>
      <c r="N44" s="3">
        <f t="shared" si="13"/>
        <v>2060</v>
      </c>
      <c r="O44" s="3">
        <f t="shared" si="14"/>
        <v>79</v>
      </c>
      <c r="P44" s="2">
        <f t="shared" si="15"/>
        <v>88676.755510654591</v>
      </c>
      <c r="Q44" s="9">
        <f>P44*VLOOKUP(N44,Sheet2!$B$4:$E$30,Sheet2!$G$3+1)</f>
        <v>514.3251819617966</v>
      </c>
    </row>
    <row r="45" spans="7:17" x14ac:dyDescent="0.3">
      <c r="G45" s="12">
        <f t="shared" si="9"/>
        <v>0</v>
      </c>
      <c r="H45" s="12">
        <f t="shared" si="10"/>
        <v>0</v>
      </c>
      <c r="I45" s="10">
        <f t="shared" si="11"/>
        <v>0</v>
      </c>
      <c r="J45" s="28">
        <f>M45*VLOOKUP(N45,Sheet2!$B$4:$E$30,Sheet2!$G$3+1)</f>
        <v>0</v>
      </c>
      <c r="K45" s="11">
        <f t="shared" si="12"/>
        <v>0</v>
      </c>
      <c r="L45" s="11">
        <f t="shared" si="0"/>
        <v>0</v>
      </c>
      <c r="M45">
        <f t="shared" si="5"/>
        <v>0</v>
      </c>
      <c r="N45" s="3">
        <f t="shared" si="13"/>
        <v>2061</v>
      </c>
      <c r="O45" s="3">
        <f t="shared" si="14"/>
        <v>80</v>
      </c>
      <c r="P45" s="2">
        <f t="shared" si="15"/>
        <v>91337.058175974234</v>
      </c>
      <c r="Q45" s="9">
        <f>P45*VLOOKUP(N45,Sheet2!$B$4:$E$30,Sheet2!$G$3+1)</f>
        <v>529.75493742065055</v>
      </c>
    </row>
    <row r="46" spans="7:17" x14ac:dyDescent="0.3">
      <c r="G46" s="12">
        <f t="shared" si="9"/>
        <v>0</v>
      </c>
      <c r="H46" s="12">
        <f t="shared" si="10"/>
        <v>0</v>
      </c>
      <c r="I46" s="10">
        <f t="shared" si="11"/>
        <v>0</v>
      </c>
      <c r="J46" s="28">
        <f>M46*VLOOKUP(N46,Sheet2!$B$4:$E$30,Sheet2!$G$3+1)</f>
        <v>0</v>
      </c>
      <c r="K46" s="11">
        <f t="shared" si="12"/>
        <v>0</v>
      </c>
      <c r="L46" s="11">
        <f t="shared" si="0"/>
        <v>0</v>
      </c>
      <c r="M46">
        <f t="shared" si="5"/>
        <v>0</v>
      </c>
      <c r="N46" s="3">
        <f t="shared" si="13"/>
        <v>2062</v>
      </c>
      <c r="O46" s="3">
        <f t="shared" si="14"/>
        <v>81</v>
      </c>
      <c r="P46" s="2">
        <f t="shared" si="15"/>
        <v>94077.169921253459</v>
      </c>
      <c r="Q46" s="9">
        <f>P46*VLOOKUP(N46,Sheet2!$B$4:$E$30,Sheet2!$G$3+1)</f>
        <v>545.64758554327</v>
      </c>
    </row>
    <row r="47" spans="7:17" x14ac:dyDescent="0.3">
      <c r="G47" s="12">
        <f t="shared" si="9"/>
        <v>0</v>
      </c>
      <c r="H47" s="12">
        <f t="shared" si="10"/>
        <v>0</v>
      </c>
      <c r="I47" s="10">
        <f t="shared" si="11"/>
        <v>0</v>
      </c>
      <c r="J47" s="28">
        <f>M47*VLOOKUP(N47,Sheet2!$B$4:$E$30,Sheet2!$G$3+1)</f>
        <v>0</v>
      </c>
      <c r="K47" s="11">
        <f t="shared" si="12"/>
        <v>0</v>
      </c>
      <c r="L47" s="11">
        <f t="shared" si="0"/>
        <v>0</v>
      </c>
      <c r="M47">
        <f t="shared" si="5"/>
        <v>0</v>
      </c>
      <c r="N47" s="3">
        <f t="shared" si="13"/>
        <v>2063</v>
      </c>
      <c r="O47" s="3">
        <f t="shared" si="14"/>
        <v>82</v>
      </c>
      <c r="P47" s="2">
        <f t="shared" si="15"/>
        <v>96899.485018891064</v>
      </c>
      <c r="Q47" s="9">
        <f>P47*VLOOKUP(N47,Sheet2!$B$4:$E$30,Sheet2!$G$3+1)</f>
        <v>562.0170131095681</v>
      </c>
    </row>
    <row r="48" spans="7:17" x14ac:dyDescent="0.3">
      <c r="G48" s="12">
        <f t="shared" si="9"/>
        <v>0</v>
      </c>
      <c r="H48" s="12">
        <f t="shared" si="10"/>
        <v>0</v>
      </c>
      <c r="I48" s="10">
        <f t="shared" si="11"/>
        <v>0</v>
      </c>
      <c r="J48" s="28">
        <f>M48*VLOOKUP(N48,Sheet2!$B$4:$E$30,Sheet2!$G$3+1)</f>
        <v>0</v>
      </c>
      <c r="K48" s="11">
        <f t="shared" si="12"/>
        <v>0</v>
      </c>
      <c r="L48" s="11">
        <f t="shared" si="0"/>
        <v>0</v>
      </c>
      <c r="M48">
        <f t="shared" si="5"/>
        <v>0</v>
      </c>
      <c r="N48" s="3">
        <f t="shared" si="13"/>
        <v>2064</v>
      </c>
      <c r="O48" s="3">
        <f t="shared" si="14"/>
        <v>83</v>
      </c>
      <c r="P48" s="2">
        <f t="shared" si="15"/>
        <v>99806.469569457797</v>
      </c>
      <c r="Q48" s="9">
        <f>P48*VLOOKUP(N48,Sheet2!$B$4:$E$30,Sheet2!$G$3+1)</f>
        <v>578.87752350285518</v>
      </c>
    </row>
    <row r="49" spans="7:17" x14ac:dyDescent="0.3">
      <c r="G49" s="12">
        <f t="shared" si="9"/>
        <v>0</v>
      </c>
      <c r="H49" s="12">
        <f t="shared" si="10"/>
        <v>0</v>
      </c>
      <c r="I49" s="10">
        <f t="shared" si="11"/>
        <v>0</v>
      </c>
      <c r="J49" s="28">
        <f>M49*VLOOKUP(N49,Sheet2!$B$4:$E$30,Sheet2!$G$3+1)</f>
        <v>0</v>
      </c>
      <c r="K49" s="11">
        <f t="shared" si="12"/>
        <v>0</v>
      </c>
      <c r="L49" s="11">
        <f t="shared" si="0"/>
        <v>0</v>
      </c>
      <c r="M49">
        <f t="shared" si="5"/>
        <v>0</v>
      </c>
      <c r="N49" s="3">
        <f t="shared" si="13"/>
        <v>2065</v>
      </c>
      <c r="O49" s="3">
        <f t="shared" si="14"/>
        <v>84</v>
      </c>
      <c r="P49" s="2">
        <f t="shared" si="15"/>
        <v>102800.66365654154</v>
      </c>
      <c r="Q49" s="9">
        <f>P49*VLOOKUP(N49,Sheet2!$B$4:$E$30,Sheet2!$G$3+1)</f>
        <v>596.24384920794091</v>
      </c>
    </row>
    <row r="50" spans="7:17" x14ac:dyDescent="0.3">
      <c r="G50" s="12">
        <f t="shared" ref="G50:G54" si="16">$M50*N50</f>
        <v>0</v>
      </c>
      <c r="H50" s="12">
        <f t="shared" ref="H50:H54" si="17">$M50*O50</f>
        <v>0</v>
      </c>
      <c r="I50" s="10">
        <f t="shared" ref="I50:I54" si="18">$M50*P50</f>
        <v>0</v>
      </c>
      <c r="J50" s="28">
        <f>M50*VLOOKUP(N50,Sheet2!$B$4:$E$30,Sheet2!$G$3+1)</f>
        <v>0</v>
      </c>
      <c r="K50" s="11">
        <f t="shared" ref="K50:K54" si="19">$M50*Q50</f>
        <v>0</v>
      </c>
      <c r="L50" s="11">
        <f t="shared" ref="L50:L54" si="20">(L49+K50)*M50</f>
        <v>0</v>
      </c>
      <c r="M50">
        <f t="shared" si="5"/>
        <v>0</v>
      </c>
      <c r="N50" s="3">
        <f t="shared" si="13"/>
        <v>2066</v>
      </c>
      <c r="O50" s="3">
        <f t="shared" si="14"/>
        <v>85</v>
      </c>
      <c r="P50" s="2">
        <f t="shared" ref="P50:P54" si="21">P49*(1+$B$8)</f>
        <v>105884.68356623779</v>
      </c>
      <c r="Q50" s="9">
        <f>P50*VLOOKUP(N50,Sheet2!$B$4:$E$30,Sheet2!$G$3+1)</f>
        <v>614.13116468417911</v>
      </c>
    </row>
    <row r="51" spans="7:17" x14ac:dyDescent="0.3">
      <c r="G51" s="12">
        <f t="shared" si="16"/>
        <v>0</v>
      </c>
      <c r="H51" s="12">
        <f t="shared" si="17"/>
        <v>0</v>
      </c>
      <c r="I51" s="10">
        <f t="shared" si="18"/>
        <v>0</v>
      </c>
      <c r="J51" s="28">
        <f>M51*VLOOKUP(N51,Sheet2!$B$4:$E$30,Sheet2!$G$3+1)</f>
        <v>0</v>
      </c>
      <c r="K51" s="11">
        <f t="shared" si="19"/>
        <v>0</v>
      </c>
      <c r="L51" s="11">
        <f t="shared" si="20"/>
        <v>0</v>
      </c>
      <c r="M51">
        <f t="shared" si="5"/>
        <v>0</v>
      </c>
      <c r="N51" s="3">
        <f t="shared" si="13"/>
        <v>2067</v>
      </c>
      <c r="O51" s="3">
        <f t="shared" si="14"/>
        <v>86</v>
      </c>
      <c r="P51" s="2">
        <f t="shared" si="21"/>
        <v>109061.22407322492</v>
      </c>
      <c r="Q51" s="9">
        <f>P51*VLOOKUP(N51,Sheet2!$B$4:$E$30,Sheet2!$G$3+1)</f>
        <v>632.55509962470444</v>
      </c>
    </row>
    <row r="52" spans="7:17" x14ac:dyDescent="0.3">
      <c r="G52" s="12">
        <f t="shared" si="16"/>
        <v>0</v>
      </c>
      <c r="H52" s="12">
        <f t="shared" si="17"/>
        <v>0</v>
      </c>
      <c r="I52" s="10">
        <f t="shared" si="18"/>
        <v>0</v>
      </c>
      <c r="J52" s="28">
        <f>M52*VLOOKUP(N52,Sheet2!$B$4:$E$30,Sheet2!$G$3+1)</f>
        <v>0</v>
      </c>
      <c r="K52" s="11">
        <f t="shared" si="19"/>
        <v>0</v>
      </c>
      <c r="L52" s="11">
        <f t="shared" si="20"/>
        <v>0</v>
      </c>
      <c r="M52">
        <f t="shared" si="5"/>
        <v>0</v>
      </c>
      <c r="N52" s="3">
        <f t="shared" si="13"/>
        <v>2068</v>
      </c>
      <c r="O52" s="3">
        <f t="shared" si="14"/>
        <v>87</v>
      </c>
      <c r="P52" s="2">
        <f t="shared" si="21"/>
        <v>112333.06079542167</v>
      </c>
      <c r="Q52" s="9">
        <f>P52*VLOOKUP(N52,Sheet2!$B$4:$E$30,Sheet2!$G$3+1)</f>
        <v>651.53175261344563</v>
      </c>
    </row>
    <row r="53" spans="7:17" x14ac:dyDescent="0.3">
      <c r="G53" s="12">
        <f t="shared" si="16"/>
        <v>0</v>
      </c>
      <c r="H53" s="12">
        <f t="shared" si="17"/>
        <v>0</v>
      </c>
      <c r="I53" s="10">
        <f t="shared" si="18"/>
        <v>0</v>
      </c>
      <c r="J53" s="28">
        <f>M53*VLOOKUP(N53,Sheet2!$B$4:$E$30,Sheet2!$G$3+1)</f>
        <v>0</v>
      </c>
      <c r="K53" s="11">
        <f t="shared" si="19"/>
        <v>0</v>
      </c>
      <c r="L53" s="11">
        <f t="shared" si="20"/>
        <v>0</v>
      </c>
      <c r="M53">
        <f t="shared" si="5"/>
        <v>0</v>
      </c>
      <c r="N53" s="3">
        <f t="shared" si="13"/>
        <v>2069</v>
      </c>
      <c r="O53" s="3">
        <f t="shared" si="14"/>
        <v>88</v>
      </c>
      <c r="P53" s="2">
        <f t="shared" si="21"/>
        <v>115703.05261928432</v>
      </c>
      <c r="Q53" s="9">
        <f>P53*VLOOKUP(N53,Sheet2!$B$4:$E$30,Sheet2!$G$3+1)</f>
        <v>671.07770519184908</v>
      </c>
    </row>
    <row r="54" spans="7:17" x14ac:dyDescent="0.3">
      <c r="G54" s="12">
        <f t="shared" si="16"/>
        <v>0</v>
      </c>
      <c r="H54" s="12">
        <f t="shared" si="17"/>
        <v>0</v>
      </c>
      <c r="I54" s="10">
        <f t="shared" si="18"/>
        <v>0</v>
      </c>
      <c r="J54" s="28">
        <f>M54*VLOOKUP(N54,Sheet2!$B$4:$E$30,Sheet2!$G$3+1)</f>
        <v>0</v>
      </c>
      <c r="K54" s="11">
        <f t="shared" si="19"/>
        <v>0</v>
      </c>
      <c r="L54" s="11">
        <f t="shared" si="20"/>
        <v>0</v>
      </c>
      <c r="M54">
        <f t="shared" si="5"/>
        <v>0</v>
      </c>
      <c r="N54" s="3">
        <f t="shared" si="13"/>
        <v>2070</v>
      </c>
      <c r="O54" s="3">
        <f t="shared" si="14"/>
        <v>89</v>
      </c>
      <c r="P54" s="2">
        <f t="shared" si="21"/>
        <v>119174.14419786286</v>
      </c>
      <c r="Q54" s="9">
        <f>P54*VLOOKUP(N54,Sheet2!$B$4:$E$30,Sheet2!$G$3+1)</f>
        <v>691.2100363476045</v>
      </c>
    </row>
  </sheetData>
  <sheetProtection sheet="1" objects="1" scenarios="1"/>
  <mergeCells count="2">
    <mergeCell ref="B3:E3"/>
    <mergeCell ref="J3:L3"/>
  </mergeCells>
  <pageMargins left="0.5" right="0.5" top="0.5" bottom="0.5" header="0.3" footer="0.3"/>
  <pageSetup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388620</xdr:colOff>
                    <xdr:row>10</xdr:row>
                    <xdr:rowOff>182880</xdr:rowOff>
                  </from>
                  <to>
                    <xdr:col>4</xdr:col>
                    <xdr:colOff>464820</xdr:colOff>
                    <xdr:row>12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30"/>
  <sheetViews>
    <sheetView workbookViewId="0">
      <selection activeCell="H16" sqref="H16"/>
    </sheetView>
  </sheetViews>
  <sheetFormatPr defaultRowHeight="14.4" x14ac:dyDescent="0.3"/>
  <sheetData>
    <row r="3" spans="2:7" x14ac:dyDescent="0.3">
      <c r="G3">
        <v>1</v>
      </c>
    </row>
    <row r="4" spans="2:7" x14ac:dyDescent="0.3">
      <c r="B4" s="3">
        <v>2021</v>
      </c>
      <c r="C4" s="6">
        <v>5.7999999999999996E-3</v>
      </c>
      <c r="D4" s="1">
        <f>C4</f>
        <v>5.7999999999999996E-3</v>
      </c>
      <c r="E4" s="1">
        <f>D4</f>
        <v>5.7999999999999996E-3</v>
      </c>
      <c r="G4" t="s">
        <v>22</v>
      </c>
    </row>
    <row r="5" spans="2:7" x14ac:dyDescent="0.3">
      <c r="B5" s="3">
        <f>B4+1</f>
        <v>2022</v>
      </c>
      <c r="C5" s="6">
        <v>5.7999999999999996E-3</v>
      </c>
      <c r="D5" s="1">
        <f t="shared" ref="D5:E7" si="0">C5</f>
        <v>5.7999999999999996E-3</v>
      </c>
      <c r="E5" s="1">
        <f t="shared" si="0"/>
        <v>5.7999999999999996E-3</v>
      </c>
      <c r="G5" t="s">
        <v>23</v>
      </c>
    </row>
    <row r="6" spans="2:7" x14ac:dyDescent="0.3">
      <c r="B6" s="3">
        <f t="shared" ref="B6:B30" si="1">B5+1</f>
        <v>2023</v>
      </c>
      <c r="C6" s="6">
        <v>5.7999999999999996E-3</v>
      </c>
      <c r="D6" s="1">
        <f t="shared" si="0"/>
        <v>5.7999999999999996E-3</v>
      </c>
      <c r="E6" s="1">
        <f t="shared" si="0"/>
        <v>5.7999999999999996E-3</v>
      </c>
      <c r="G6" t="s">
        <v>24</v>
      </c>
    </row>
    <row r="7" spans="2:7" x14ac:dyDescent="0.3">
      <c r="B7" s="3">
        <f t="shared" si="1"/>
        <v>2024</v>
      </c>
      <c r="C7" s="6">
        <v>5.7999999999999996E-3</v>
      </c>
      <c r="D7" s="1">
        <f t="shared" si="0"/>
        <v>5.7999999999999996E-3</v>
      </c>
      <c r="E7" s="1">
        <f t="shared" si="0"/>
        <v>5.7999999999999996E-3</v>
      </c>
    </row>
    <row r="8" spans="2:7" x14ac:dyDescent="0.3">
      <c r="B8" s="3">
        <f t="shared" si="1"/>
        <v>2025</v>
      </c>
      <c r="C8" s="6">
        <v>5.7999999999999996E-3</v>
      </c>
      <c r="D8" s="1">
        <v>6.4999999999999997E-3</v>
      </c>
      <c r="E8" s="1">
        <v>7.0000000000000001E-3</v>
      </c>
    </row>
    <row r="9" spans="2:7" x14ac:dyDescent="0.3">
      <c r="B9" s="3">
        <f t="shared" si="1"/>
        <v>2026</v>
      </c>
      <c r="C9" s="6">
        <v>5.7999999999999996E-3</v>
      </c>
      <c r="D9" s="1">
        <v>6.4999999999999997E-3</v>
      </c>
      <c r="E9" s="1">
        <v>7.0000000000000001E-3</v>
      </c>
    </row>
    <row r="10" spans="2:7" x14ac:dyDescent="0.3">
      <c r="B10" s="3">
        <f t="shared" si="1"/>
        <v>2027</v>
      </c>
      <c r="C10" s="6">
        <v>5.7999999999999996E-3</v>
      </c>
      <c r="D10" s="1">
        <v>6.4999999999999997E-3</v>
      </c>
      <c r="E10" s="1">
        <v>7.0000000000000001E-3</v>
      </c>
    </row>
    <row r="11" spans="2:7" x14ac:dyDescent="0.3">
      <c r="B11" s="3">
        <f t="shared" si="1"/>
        <v>2028</v>
      </c>
      <c r="C11" s="6">
        <v>5.7999999999999996E-3</v>
      </c>
      <c r="D11" s="1">
        <v>6.4999999999999997E-3</v>
      </c>
      <c r="E11" s="1">
        <v>7.0000000000000001E-3</v>
      </c>
    </row>
    <row r="12" spans="2:7" x14ac:dyDescent="0.3">
      <c r="B12" s="3">
        <f t="shared" si="1"/>
        <v>2029</v>
      </c>
      <c r="C12" s="6">
        <v>5.7999999999999996E-3</v>
      </c>
      <c r="D12" s="1">
        <v>6.4999999999999997E-3</v>
      </c>
      <c r="E12" s="1">
        <v>7.0000000000000001E-3</v>
      </c>
    </row>
    <row r="13" spans="2:7" x14ac:dyDescent="0.3">
      <c r="B13" s="3">
        <f t="shared" si="1"/>
        <v>2030</v>
      </c>
      <c r="C13" s="6">
        <v>5.7999999999999996E-3</v>
      </c>
      <c r="D13" s="1">
        <f>0.72%</f>
        <v>7.1999999999999998E-3</v>
      </c>
      <c r="E13" s="1">
        <v>8.5000000000000006E-3</v>
      </c>
    </row>
    <row r="14" spans="2:7" x14ac:dyDescent="0.3">
      <c r="B14" s="3">
        <f t="shared" si="1"/>
        <v>2031</v>
      </c>
      <c r="C14" s="6">
        <v>5.7999999999999996E-3</v>
      </c>
      <c r="D14" s="1">
        <f t="shared" ref="D14:D17" si="2">0.72%</f>
        <v>7.1999999999999998E-3</v>
      </c>
      <c r="E14" s="1">
        <v>8.5000000000000006E-3</v>
      </c>
    </row>
    <row r="15" spans="2:7" x14ac:dyDescent="0.3">
      <c r="B15" s="3">
        <f t="shared" si="1"/>
        <v>2032</v>
      </c>
      <c r="C15" s="6">
        <v>5.7999999999999996E-3</v>
      </c>
      <c r="D15" s="1">
        <f t="shared" si="2"/>
        <v>7.1999999999999998E-3</v>
      </c>
      <c r="E15" s="1">
        <v>8.5000000000000006E-3</v>
      </c>
    </row>
    <row r="16" spans="2:7" x14ac:dyDescent="0.3">
      <c r="B16" s="3">
        <f t="shared" si="1"/>
        <v>2033</v>
      </c>
      <c r="C16" s="6">
        <v>5.7999999999999996E-3</v>
      </c>
      <c r="D16" s="1">
        <f t="shared" si="2"/>
        <v>7.1999999999999998E-3</v>
      </c>
      <c r="E16" s="1">
        <v>8.5000000000000006E-3</v>
      </c>
    </row>
    <row r="17" spans="2:5" x14ac:dyDescent="0.3">
      <c r="B17" s="3">
        <f t="shared" si="1"/>
        <v>2034</v>
      </c>
      <c r="C17" s="6">
        <v>5.7999999999999996E-3</v>
      </c>
      <c r="D17" s="1">
        <f t="shared" si="2"/>
        <v>7.1999999999999998E-3</v>
      </c>
      <c r="E17" s="1">
        <v>8.5000000000000006E-3</v>
      </c>
    </row>
    <row r="18" spans="2:5" x14ac:dyDescent="0.3">
      <c r="B18" s="3">
        <f t="shared" si="1"/>
        <v>2035</v>
      </c>
      <c r="C18" s="6">
        <v>5.7999999999999996E-3</v>
      </c>
      <c r="D18" s="1">
        <f>0.8%</f>
        <v>8.0000000000000002E-3</v>
      </c>
      <c r="E18" s="7">
        <v>0.01</v>
      </c>
    </row>
    <row r="19" spans="2:5" x14ac:dyDescent="0.3">
      <c r="B19" s="3">
        <f t="shared" si="1"/>
        <v>2036</v>
      </c>
      <c r="C19" s="6">
        <v>5.7999999999999996E-3</v>
      </c>
      <c r="D19" s="1">
        <f>0.8%</f>
        <v>8.0000000000000002E-3</v>
      </c>
      <c r="E19" s="7">
        <v>0.01</v>
      </c>
    </row>
    <row r="20" spans="2:5" x14ac:dyDescent="0.3">
      <c r="B20" s="3">
        <f t="shared" si="1"/>
        <v>2037</v>
      </c>
      <c r="C20" s="6">
        <v>5.7999999999999996E-3</v>
      </c>
      <c r="D20" s="1">
        <f t="shared" ref="D20:D30" si="3">0.8%</f>
        <v>8.0000000000000002E-3</v>
      </c>
      <c r="E20" s="7">
        <v>0.01</v>
      </c>
    </row>
    <row r="21" spans="2:5" x14ac:dyDescent="0.3">
      <c r="B21" s="3">
        <f t="shared" si="1"/>
        <v>2038</v>
      </c>
      <c r="C21" s="6">
        <v>5.7999999999999996E-3</v>
      </c>
      <c r="D21" s="1">
        <f t="shared" si="3"/>
        <v>8.0000000000000002E-3</v>
      </c>
      <c r="E21" s="7">
        <v>0.01</v>
      </c>
    </row>
    <row r="22" spans="2:5" x14ac:dyDescent="0.3">
      <c r="B22" s="3">
        <f t="shared" si="1"/>
        <v>2039</v>
      </c>
      <c r="C22" s="6">
        <v>5.7999999999999996E-3</v>
      </c>
      <c r="D22" s="1">
        <f t="shared" si="3"/>
        <v>8.0000000000000002E-3</v>
      </c>
      <c r="E22" s="7">
        <v>0.01</v>
      </c>
    </row>
    <row r="23" spans="2:5" x14ac:dyDescent="0.3">
      <c r="B23" s="3">
        <f t="shared" si="1"/>
        <v>2040</v>
      </c>
      <c r="C23" s="6">
        <v>5.7999999999999996E-3</v>
      </c>
      <c r="D23" s="1">
        <f t="shared" si="3"/>
        <v>8.0000000000000002E-3</v>
      </c>
      <c r="E23" s="7">
        <v>0.01</v>
      </c>
    </row>
    <row r="24" spans="2:5" x14ac:dyDescent="0.3">
      <c r="B24" s="3">
        <f t="shared" si="1"/>
        <v>2041</v>
      </c>
      <c r="C24" s="6">
        <v>5.7999999999999996E-3</v>
      </c>
      <c r="D24" s="1">
        <f t="shared" si="3"/>
        <v>8.0000000000000002E-3</v>
      </c>
      <c r="E24" s="7">
        <v>0.01</v>
      </c>
    </row>
    <row r="25" spans="2:5" x14ac:dyDescent="0.3">
      <c r="B25" s="3">
        <f t="shared" si="1"/>
        <v>2042</v>
      </c>
      <c r="C25" s="6">
        <v>5.7999999999999996E-3</v>
      </c>
      <c r="D25" s="1">
        <f t="shared" si="3"/>
        <v>8.0000000000000002E-3</v>
      </c>
      <c r="E25" s="7">
        <v>0.01</v>
      </c>
    </row>
    <row r="26" spans="2:5" x14ac:dyDescent="0.3">
      <c r="B26" s="3">
        <f t="shared" si="1"/>
        <v>2043</v>
      </c>
      <c r="C26" s="6">
        <v>5.7999999999999996E-3</v>
      </c>
      <c r="D26" s="1">
        <f t="shared" si="3"/>
        <v>8.0000000000000002E-3</v>
      </c>
      <c r="E26" s="7">
        <v>0.01</v>
      </c>
    </row>
    <row r="27" spans="2:5" x14ac:dyDescent="0.3">
      <c r="B27" s="3">
        <f t="shared" si="1"/>
        <v>2044</v>
      </c>
      <c r="C27" s="6">
        <v>5.7999999999999996E-3</v>
      </c>
      <c r="D27" s="1">
        <f t="shared" si="3"/>
        <v>8.0000000000000002E-3</v>
      </c>
      <c r="E27" s="7">
        <v>0.01</v>
      </c>
    </row>
    <row r="28" spans="2:5" x14ac:dyDescent="0.3">
      <c r="B28" s="3">
        <f t="shared" si="1"/>
        <v>2045</v>
      </c>
      <c r="C28" s="6">
        <v>5.7999999999999996E-3</v>
      </c>
      <c r="D28" s="1">
        <f t="shared" si="3"/>
        <v>8.0000000000000002E-3</v>
      </c>
      <c r="E28" s="7">
        <v>0.01</v>
      </c>
    </row>
    <row r="29" spans="2:5" x14ac:dyDescent="0.3">
      <c r="B29" s="3">
        <f t="shared" si="1"/>
        <v>2046</v>
      </c>
      <c r="C29" s="6">
        <v>5.7999999999999996E-3</v>
      </c>
      <c r="D29" s="1">
        <f t="shared" si="3"/>
        <v>8.0000000000000002E-3</v>
      </c>
      <c r="E29" s="7">
        <v>0.01</v>
      </c>
    </row>
    <row r="30" spans="2:5" x14ac:dyDescent="0.3">
      <c r="B30" s="3">
        <f t="shared" si="1"/>
        <v>2047</v>
      </c>
      <c r="C30" s="6">
        <v>5.7999999999999996E-3</v>
      </c>
      <c r="D30" s="1">
        <f t="shared" si="3"/>
        <v>8.0000000000000002E-3</v>
      </c>
      <c r="E30" s="7"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Sheet2</vt:lpstr>
    </vt:vector>
  </TitlesOfParts>
  <Company>Alliant Insurance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Smith</dc:creator>
  <cp:lastModifiedBy>Wade Rooks</cp:lastModifiedBy>
  <cp:lastPrinted>2021-03-31T05:54:04Z</cp:lastPrinted>
  <dcterms:created xsi:type="dcterms:W3CDTF">2021-03-30T17:55:41Z</dcterms:created>
  <dcterms:modified xsi:type="dcterms:W3CDTF">2021-04-05T22:47:53Z</dcterms:modified>
</cp:coreProperties>
</file>